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120" windowWidth="15195" windowHeight="5895" activeTab="0"/>
  </bookViews>
  <sheets>
    <sheet name="ayudas elementos comunes" sheetId="1" r:id="rId1"/>
  </sheets>
  <definedNames>
    <definedName name="_xlnm.Print_Area" localSheetId="0">'ayudas elementos comunes'!$A$1:$J$80</definedName>
  </definedNames>
  <calcPr fullCalcOnLoad="1"/>
</workbook>
</file>

<file path=xl/sharedStrings.xml><?xml version="1.0" encoding="utf-8"?>
<sst xmlns="http://schemas.openxmlformats.org/spreadsheetml/2006/main" count="99" uniqueCount="81">
  <si>
    <t>mejora de la seguridad</t>
  </si>
  <si>
    <t>mejora de la estanqueidad</t>
  </si>
  <si>
    <t>mejora de la eficiencia energética</t>
  </si>
  <si>
    <t>mejora de las instalaciones</t>
  </si>
  <si>
    <t>mejora de la accesibilidad</t>
  </si>
  <si>
    <t>total presupuesto a subvencionar</t>
  </si>
  <si>
    <t>otras actuaciones fuera ayudas</t>
  </si>
  <si>
    <t>total presupuesto obra civil</t>
  </si>
  <si>
    <t>total presupuesto instalación ascensor</t>
  </si>
  <si>
    <t>presupuesto arquitecto</t>
  </si>
  <si>
    <t>asistencia a reunion de vecinos</t>
  </si>
  <si>
    <t>trámites informe ICE</t>
  </si>
  <si>
    <t>solicitud licencia de obras</t>
  </si>
  <si>
    <t>proyecto de ejecución</t>
  </si>
  <si>
    <t>constructor</t>
  </si>
  <si>
    <t>ascensor</t>
  </si>
  <si>
    <t>total presupuesto global</t>
  </si>
  <si>
    <t>total honorarios arquitecto</t>
  </si>
  <si>
    <t>objetivas</t>
  </si>
  <si>
    <t>10% presupuestos:</t>
  </si>
  <si>
    <t>total ayudas obra</t>
  </si>
  <si>
    <t>total ayudas ascensor</t>
  </si>
  <si>
    <t>estimación ayudas objetivas</t>
  </si>
  <si>
    <t>*estimando una couta de participacion igual para todas las viviendas.</t>
  </si>
  <si>
    <t>TOTAL PRESUPUESTO A SUBVENCIONAR</t>
  </si>
  <si>
    <t>TOTAL PRESUPUESTO GLOBAL</t>
  </si>
  <si>
    <t>+ IVA</t>
  </si>
  <si>
    <t>TOTAL PRESUPUESTO IVA INCLUIDO</t>
  </si>
  <si>
    <t>dirección de obras y CFO</t>
  </si>
  <si>
    <t>cps-arquitectura</t>
  </si>
  <si>
    <t>honorarios facultativos</t>
  </si>
  <si>
    <t>g</t>
  </si>
  <si>
    <t>f</t>
  </si>
  <si>
    <t>tramites PROP</t>
  </si>
  <si>
    <t>estimación de ayudas globales a la comunidad y los vecinos</t>
  </si>
  <si>
    <t>personales, caso A ***</t>
  </si>
  <si>
    <t>personales, caso B ***</t>
  </si>
  <si>
    <t>máx 1.100€/viv</t>
  </si>
  <si>
    <t>máx 3.500€/viv</t>
  </si>
  <si>
    <t>generalitat   20%</t>
  </si>
  <si>
    <t>ministerio   10%</t>
  </si>
  <si>
    <t>max 1.600€/viv</t>
  </si>
  <si>
    <t>estimación ayudas personales</t>
  </si>
  <si>
    <t>(por vivienda)</t>
  </si>
  <si>
    <t>máx 1.000€/viv // 1.600€/viv</t>
  </si>
  <si>
    <t>max 2.000€/viv // 1.600€/viv</t>
  </si>
  <si>
    <r>
      <t>A: ingresos&lt; 2,5 IPREM</t>
    </r>
    <r>
      <rPr>
        <sz val="8"/>
        <color indexed="55"/>
        <rFont val="Calibri"/>
        <family val="2"/>
      </rPr>
      <t xml:space="preserve"> (17.500€)</t>
    </r>
  </si>
  <si>
    <r>
      <t xml:space="preserve">B: ingresos&lt; 4,5 IPREM </t>
    </r>
    <r>
      <rPr>
        <sz val="8"/>
        <color indexed="55"/>
        <rFont val="Calibri"/>
        <family val="2"/>
      </rPr>
      <t>(31.500€)</t>
    </r>
  </si>
  <si>
    <r>
      <t xml:space="preserve">C: ingresos &lt; 6,5 IPREM </t>
    </r>
    <r>
      <rPr>
        <sz val="8"/>
        <color indexed="55"/>
        <rFont val="Calibri"/>
        <family val="2"/>
      </rPr>
      <t>(45.500€)</t>
    </r>
  </si>
  <si>
    <t>personales, caso C ***</t>
  </si>
  <si>
    <t>ayudas globales a la comunidad y los vecinos SEGÚN TIPOS</t>
  </si>
  <si>
    <t>personales, caso A</t>
  </si>
  <si>
    <t>personales, caso B</t>
  </si>
  <si>
    <t>personales, caso C</t>
  </si>
  <si>
    <t>AYUDAS REALES SEGÚN TIPOS</t>
  </si>
  <si>
    <t>media por vivienda*</t>
  </si>
  <si>
    <t>UBICACIÓN:</t>
  </si>
  <si>
    <t>FECHA</t>
  </si>
  <si>
    <t>ministerio 15%</t>
  </si>
  <si>
    <t>generalitat 20%-10%</t>
  </si>
  <si>
    <t>***suponiendo todos los vecinos en el mismo caso</t>
  </si>
  <si>
    <t>NIF</t>
  </si>
  <si>
    <t xml:space="preserve">Fdo. </t>
  </si>
  <si>
    <t>nombre</t>
  </si>
  <si>
    <t>fecha</t>
  </si>
  <si>
    <t>Presidente de la comunidad de vecinos</t>
  </si>
  <si>
    <t>EBSS</t>
  </si>
  <si>
    <t>ESTIMACION DE AYUDAS A LA COMUNIDAD PARA OBRAS EN ELEMENTOS COMUNES</t>
  </si>
  <si>
    <t xml:space="preserve">**si la cuota por vivienda es superior a 1000€, se puede optar a ayudas personales. </t>
  </si>
  <si>
    <t>mejora de la estanquidad</t>
  </si>
  <si>
    <t>PINTOR FERRER CALATAYUD, 7 - VALENCIA</t>
  </si>
  <si>
    <t>11-P17</t>
  </si>
  <si>
    <t>otros</t>
  </si>
  <si>
    <t>total  a subvencionar</t>
  </si>
  <si>
    <t>licencia ayuntamiento</t>
  </si>
  <si>
    <t>ICE</t>
  </si>
  <si>
    <t>presupuesto obras</t>
  </si>
  <si>
    <t>presupuesto ascensores</t>
  </si>
  <si>
    <t>total otros</t>
  </si>
  <si>
    <t>total ayudas otros</t>
  </si>
  <si>
    <t>INTERVALO ESTIMADO AYUDAS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</si>
</sst>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#,##0.00\ &quot;€&quot;\ \ \-"/>
    <numFmt numFmtId="166" formatCode="#,##0.00\ &quot;€&quot;&quot; / viv **&quot;"/>
    <numFmt numFmtId="167" formatCode="0\ &quot;viviendas&quot;"/>
    <numFmt numFmtId="168" formatCode="[$-C0A]dddd\,\ dd&quot; de &quot;mmmm&quot; de &quot;yyyy"/>
    <numFmt numFmtId="169" formatCode="[$-C0A]d\ &quot;de&quot;\ mmmm\ &quot;de&quot;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indexed="22"/>
      <name val="Calibri"/>
      <family val="2"/>
    </font>
    <font>
      <sz val="11"/>
      <color indexed="55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b/>
      <sz val="11"/>
      <color indexed="23"/>
      <name val="Calibri"/>
      <family val="2"/>
    </font>
    <font>
      <sz val="8"/>
      <color indexed="55"/>
      <name val="Calibri"/>
      <family val="2"/>
    </font>
    <font>
      <sz val="10"/>
      <color indexed="8"/>
      <name val="Calibri"/>
      <family val="2"/>
    </font>
    <font>
      <sz val="11"/>
      <color indexed="23"/>
      <name val="Calibri"/>
      <family val="2"/>
    </font>
    <font>
      <b/>
      <i/>
      <sz val="11"/>
      <color indexed="9"/>
      <name val="Calibri"/>
      <family val="2"/>
    </font>
    <font>
      <b/>
      <sz val="14"/>
      <color indexed="9"/>
      <name val="Calibri"/>
      <family val="0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sz val="9"/>
      <color indexed="12"/>
      <name val="Arial"/>
      <family val="0"/>
    </font>
    <font>
      <i/>
      <sz val="9"/>
      <color indexed="23"/>
      <name val="Arial"/>
      <family val="0"/>
    </font>
    <font>
      <i/>
      <sz val="8"/>
      <color indexed="23"/>
      <name val="Times New Roman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2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right"/>
    </xf>
    <xf numFmtId="164" fontId="6" fillId="0" borderId="16" xfId="42" applyNumberFormat="1" applyFont="1" applyBorder="1" applyAlignment="1">
      <alignment/>
    </xf>
    <xf numFmtId="0" fontId="0" fillId="0" borderId="16" xfId="0" applyBorder="1" applyAlignment="1">
      <alignment/>
    </xf>
    <xf numFmtId="164" fontId="0" fillId="0" borderId="16" xfId="42" applyNumberFormat="1" applyFont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164" fontId="2" fillId="34" borderId="19" xfId="0" applyNumberFormat="1" applyFont="1" applyFill="1" applyBorder="1" applyAlignment="1">
      <alignment/>
    </xf>
    <xf numFmtId="0" fontId="6" fillId="0" borderId="12" xfId="0" applyFont="1" applyBorder="1" applyAlignment="1">
      <alignment horizontal="right"/>
    </xf>
    <xf numFmtId="164" fontId="0" fillId="0" borderId="20" xfId="42" applyNumberFormat="1" applyFont="1" applyBorder="1" applyAlignment="1">
      <alignment/>
    </xf>
    <xf numFmtId="164" fontId="3" fillId="33" borderId="21" xfId="0" applyNumberFormat="1" applyFont="1" applyFill="1" applyBorder="1" applyAlignment="1">
      <alignment/>
    </xf>
    <xf numFmtId="164" fontId="6" fillId="0" borderId="20" xfId="42" applyNumberFormat="1" applyFont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22" xfId="0" applyBorder="1" applyAlignment="1">
      <alignment/>
    </xf>
    <xf numFmtId="164" fontId="0" fillId="0" borderId="16" xfId="0" applyNumberFormat="1" applyBorder="1" applyAlignment="1">
      <alignment/>
    </xf>
    <xf numFmtId="164" fontId="0" fillId="0" borderId="23" xfId="0" applyNumberFormat="1" applyBorder="1" applyAlignment="1">
      <alignment/>
    </xf>
    <xf numFmtId="164" fontId="6" fillId="0" borderId="16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3" fillId="33" borderId="17" xfId="0" applyFont="1" applyFill="1" applyBorder="1" applyAlignment="1">
      <alignment/>
    </xf>
    <xf numFmtId="164" fontId="3" fillId="33" borderId="19" xfId="0" applyNumberFormat="1" applyFont="1" applyFill="1" applyBorder="1" applyAlignment="1">
      <alignment/>
    </xf>
    <xf numFmtId="0" fontId="0" fillId="0" borderId="15" xfId="0" applyBorder="1" applyAlignment="1">
      <alignment horizontal="right"/>
    </xf>
    <xf numFmtId="0" fontId="0" fillId="0" borderId="19" xfId="0" applyBorder="1" applyAlignment="1">
      <alignment/>
    </xf>
    <xf numFmtId="0" fontId="7" fillId="0" borderId="0" xfId="0" applyFont="1" applyAlignment="1">
      <alignment horizontal="right" vertical="top"/>
    </xf>
    <xf numFmtId="164" fontId="7" fillId="0" borderId="0" xfId="0" applyNumberFormat="1" applyFont="1" applyAlignment="1">
      <alignment vertical="top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10" fillId="0" borderId="0" xfId="0" applyNumberFormat="1" applyFont="1" applyFill="1" applyBorder="1" applyAlignment="1">
      <alignment horizontal="right"/>
    </xf>
    <xf numFmtId="164" fontId="10" fillId="0" borderId="0" xfId="0" applyNumberFormat="1" applyFont="1" applyFill="1" applyBorder="1" applyAlignment="1">
      <alignment/>
    </xf>
    <xf numFmtId="0" fontId="7" fillId="0" borderId="15" xfId="0" applyFont="1" applyBorder="1" applyAlignment="1">
      <alignment horizontal="right"/>
    </xf>
    <xf numFmtId="164" fontId="0" fillId="0" borderId="16" xfId="0" applyNumberFormat="1" applyBorder="1" applyAlignment="1">
      <alignment horizontal="center"/>
    </xf>
    <xf numFmtId="0" fontId="0" fillId="0" borderId="24" xfId="0" applyBorder="1" applyAlignment="1">
      <alignment/>
    </xf>
    <xf numFmtId="0" fontId="8" fillId="0" borderId="0" xfId="0" applyFont="1" applyBorder="1" applyAlignment="1">
      <alignment vertical="top" wrapText="1"/>
    </xf>
    <xf numFmtId="0" fontId="0" fillId="0" borderId="0" xfId="0" applyBorder="1" applyAlignment="1">
      <alignment vertical="top"/>
    </xf>
    <xf numFmtId="0" fontId="0" fillId="0" borderId="18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164" fontId="0" fillId="0" borderId="0" xfId="0" applyNumberFormat="1" applyBorder="1" applyAlignment="1">
      <alignment/>
    </xf>
    <xf numFmtId="164" fontId="3" fillId="33" borderId="0" xfId="0" applyNumberFormat="1" applyFont="1" applyFill="1" applyBorder="1" applyAlignment="1">
      <alignment/>
    </xf>
    <xf numFmtId="164" fontId="0" fillId="0" borderId="24" xfId="0" applyNumberFormat="1" applyBorder="1" applyAlignment="1">
      <alignment/>
    </xf>
    <xf numFmtId="164" fontId="3" fillId="33" borderId="18" xfId="0" applyNumberFormat="1" applyFont="1" applyFill="1" applyBorder="1" applyAlignment="1">
      <alignment/>
    </xf>
    <xf numFmtId="164" fontId="3" fillId="33" borderId="16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24" xfId="0" applyNumberFormat="1" applyFont="1" applyBorder="1" applyAlignment="1">
      <alignment/>
    </xf>
    <xf numFmtId="164" fontId="6" fillId="0" borderId="23" xfId="0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3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4" fontId="3" fillId="33" borderId="23" xfId="0" applyNumberFormat="1" applyFont="1" applyFill="1" applyBorder="1" applyAlignment="1">
      <alignment/>
    </xf>
    <xf numFmtId="0" fontId="11" fillId="0" borderId="15" xfId="0" applyFont="1" applyBorder="1" applyAlignment="1">
      <alignment horizontal="right"/>
    </xf>
    <xf numFmtId="0" fontId="11" fillId="0" borderId="17" xfId="0" applyFont="1" applyBorder="1" applyAlignment="1">
      <alignment horizontal="right"/>
    </xf>
    <xf numFmtId="164" fontId="3" fillId="33" borderId="24" xfId="0" applyNumberFormat="1" applyFont="1" applyFill="1" applyBorder="1" applyAlignment="1">
      <alignment/>
    </xf>
    <xf numFmtId="0" fontId="0" fillId="33" borderId="22" xfId="0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167" fontId="0" fillId="0" borderId="0" xfId="0" applyNumberFormat="1" applyFill="1" applyBorder="1" applyAlignment="1">
      <alignment/>
    </xf>
    <xf numFmtId="164" fontId="0" fillId="0" borderId="16" xfId="0" applyNumberFormat="1" applyBorder="1" applyAlignment="1">
      <alignment horizontal="right"/>
    </xf>
    <xf numFmtId="0" fontId="0" fillId="0" borderId="0" xfId="0" applyBorder="1" applyAlignment="1">
      <alignment vertical="center"/>
    </xf>
    <xf numFmtId="0" fontId="4" fillId="35" borderId="17" xfId="0" applyFont="1" applyFill="1" applyBorder="1" applyAlignment="1">
      <alignment/>
    </xf>
    <xf numFmtId="0" fontId="4" fillId="35" borderId="18" xfId="0" applyFont="1" applyFill="1" applyBorder="1" applyAlignment="1">
      <alignment vertical="center"/>
    </xf>
    <xf numFmtId="0" fontId="2" fillId="35" borderId="18" xfId="0" applyFont="1" applyFill="1" applyBorder="1" applyAlignment="1">
      <alignment horizontal="right" vertical="center"/>
    </xf>
    <xf numFmtId="164" fontId="2" fillId="35" borderId="19" xfId="0" applyNumberFormat="1" applyFont="1" applyFill="1" applyBorder="1" applyAlignment="1">
      <alignment vertical="center"/>
    </xf>
    <xf numFmtId="0" fontId="2" fillId="35" borderId="17" xfId="0" applyFont="1" applyFill="1" applyBorder="1" applyAlignment="1">
      <alignment horizontal="right" vertical="center"/>
    </xf>
    <xf numFmtId="165" fontId="2" fillId="35" borderId="18" xfId="0" applyNumberFormat="1" applyFont="1" applyFill="1" applyBorder="1" applyAlignment="1">
      <alignment horizontal="right" vertical="center"/>
    </xf>
    <xf numFmtId="164" fontId="2" fillId="35" borderId="19" xfId="0" applyNumberFormat="1" applyFont="1" applyFill="1" applyBorder="1" applyAlignment="1">
      <alignment horizontal="left" vertical="center"/>
    </xf>
    <xf numFmtId="0" fontId="0" fillId="34" borderId="22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3" xfId="0" applyFill="1" applyBorder="1" applyAlignment="1">
      <alignment/>
    </xf>
    <xf numFmtId="164" fontId="2" fillId="35" borderId="19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/>
    </xf>
    <xf numFmtId="0" fontId="0" fillId="0" borderId="25" xfId="0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0" fillId="0" borderId="27" xfId="0" applyBorder="1" applyAlignment="1">
      <alignment vertical="center"/>
    </xf>
    <xf numFmtId="0" fontId="8" fillId="0" borderId="27" xfId="0" applyFont="1" applyBorder="1" applyAlignment="1">
      <alignment vertical="top" wrapText="1"/>
    </xf>
    <xf numFmtId="0" fontId="6" fillId="0" borderId="14" xfId="0" applyFont="1" applyBorder="1" applyAlignment="1">
      <alignment vertical="center"/>
    </xf>
    <xf numFmtId="167" fontId="13" fillId="36" borderId="11" xfId="0" applyNumberFormat="1" applyFont="1" applyFill="1" applyBorder="1" applyAlignment="1">
      <alignment/>
    </xf>
    <xf numFmtId="0" fontId="13" fillId="0" borderId="32" xfId="0" applyFont="1" applyBorder="1" applyAlignment="1">
      <alignment/>
    </xf>
    <xf numFmtId="0" fontId="13" fillId="0" borderId="13" xfId="0" applyFont="1" applyBorder="1" applyAlignment="1">
      <alignment horizontal="right"/>
    </xf>
    <xf numFmtId="166" fontId="13" fillId="0" borderId="33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37" borderId="22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14" fillId="37" borderId="23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38" borderId="0" xfId="0" applyFont="1" applyFill="1" applyBorder="1" applyAlignment="1">
      <alignment/>
    </xf>
    <xf numFmtId="0" fontId="4" fillId="38" borderId="0" xfId="0" applyFont="1" applyFill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0" xfId="0" applyFont="1" applyAlignment="1">
      <alignment/>
    </xf>
    <xf numFmtId="0" fontId="4" fillId="0" borderId="30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34" xfId="0" applyFont="1" applyBorder="1" applyAlignment="1">
      <alignment/>
    </xf>
    <xf numFmtId="169" fontId="5" fillId="39" borderId="0" xfId="0" applyNumberFormat="1" applyFont="1" applyFill="1" applyBorder="1" applyAlignment="1">
      <alignment vertical="center"/>
    </xf>
    <xf numFmtId="0" fontId="4" fillId="34" borderId="22" xfId="0" applyFont="1" applyFill="1" applyBorder="1" applyAlignment="1">
      <alignment/>
    </xf>
    <xf numFmtId="0" fontId="0" fillId="0" borderId="26" xfId="0" applyBorder="1" applyAlignment="1">
      <alignment vertical="center"/>
    </xf>
    <xf numFmtId="0" fontId="0" fillId="0" borderId="35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26" xfId="0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1" fillId="33" borderId="0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/>
    </xf>
    <xf numFmtId="164" fontId="2" fillId="35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15" fillId="37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4" fillId="37" borderId="22" xfId="0" applyFont="1" applyFill="1" applyBorder="1" applyAlignment="1">
      <alignment/>
    </xf>
    <xf numFmtId="0" fontId="4" fillId="37" borderId="24" xfId="0" applyFont="1" applyFill="1" applyBorder="1" applyAlignment="1">
      <alignment/>
    </xf>
    <xf numFmtId="0" fontId="48" fillId="39" borderId="0" xfId="0" applyFont="1" applyFill="1" applyBorder="1" applyAlignment="1">
      <alignment vertical="center"/>
    </xf>
    <xf numFmtId="0" fontId="2" fillId="35" borderId="0" xfId="0" applyFont="1" applyFill="1" applyBorder="1" applyAlignment="1">
      <alignment horizontal="right" vertical="center"/>
    </xf>
    <xf numFmtId="164" fontId="2" fillId="35" borderId="0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top" wrapText="1"/>
    </xf>
    <xf numFmtId="0" fontId="2" fillId="35" borderId="12" xfId="0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</xdr:row>
      <xdr:rowOff>114300</xdr:rowOff>
    </xdr:from>
    <xdr:to>
      <xdr:col>3</xdr:col>
      <xdr:colOff>1247775</xdr:colOff>
      <xdr:row>7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314325"/>
          <a:ext cx="2457450" cy="11525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 vicente 222. 2A - 46007 -  valencia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(t)(f)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963 81 30 80 (</a:t>
          </a:r>
          <a:r>
            <a:rPr lang="en-US" cap="none" sz="9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692 112 834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(e) 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info@cps-arquitectura.com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1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www. cps-arquitectura.com</a:t>
          </a:r>
          <a:r>
            <a:rPr lang="en-US" cap="none" sz="800" b="0" i="1" u="none" baseline="0">
              <a:solidFill>
                <a:srgbClr val="8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5</xdr:col>
      <xdr:colOff>495300</xdr:colOff>
      <xdr:row>0</xdr:row>
      <xdr:rowOff>190500</xdr:rowOff>
    </xdr:from>
    <xdr:to>
      <xdr:col>8</xdr:col>
      <xdr:colOff>1190625</xdr:colOff>
      <xdr:row>5</xdr:row>
      <xdr:rowOff>171450</xdr:rowOff>
    </xdr:to>
    <xdr:pic>
      <xdr:nvPicPr>
        <xdr:cNvPr id="2" name="Picture 3" descr="logocps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190500"/>
          <a:ext cx="4457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19</xdr:row>
      <xdr:rowOff>95250</xdr:rowOff>
    </xdr:from>
    <xdr:to>
      <xdr:col>5</xdr:col>
      <xdr:colOff>542925</xdr:colOff>
      <xdr:row>21</xdr:row>
      <xdr:rowOff>85725</xdr:rowOff>
    </xdr:to>
    <xdr:sp>
      <xdr:nvSpPr>
        <xdr:cNvPr id="3" name="Right Arrow 4"/>
        <xdr:cNvSpPr>
          <a:spLocks/>
        </xdr:cNvSpPr>
      </xdr:nvSpPr>
      <xdr:spPr>
        <a:xfrm>
          <a:off x="5010150" y="4448175"/>
          <a:ext cx="457200" cy="381000"/>
        </a:xfrm>
        <a:prstGeom prst="rightArrow">
          <a:avLst>
            <a:gd name="adj" fmla="val 8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</xdr:colOff>
      <xdr:row>32</xdr:row>
      <xdr:rowOff>104775</xdr:rowOff>
    </xdr:from>
    <xdr:to>
      <xdr:col>5</xdr:col>
      <xdr:colOff>533400</xdr:colOff>
      <xdr:row>34</xdr:row>
      <xdr:rowOff>95250</xdr:rowOff>
    </xdr:to>
    <xdr:sp>
      <xdr:nvSpPr>
        <xdr:cNvPr id="4" name="Right Arrow 5"/>
        <xdr:cNvSpPr>
          <a:spLocks/>
        </xdr:cNvSpPr>
      </xdr:nvSpPr>
      <xdr:spPr>
        <a:xfrm>
          <a:off x="5000625" y="6972300"/>
          <a:ext cx="457200" cy="381000"/>
        </a:xfrm>
        <a:prstGeom prst="rightArrow">
          <a:avLst>
            <a:gd name="adj" fmla="val 8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104775</xdr:colOff>
      <xdr:row>43</xdr:row>
      <xdr:rowOff>85725</xdr:rowOff>
    </xdr:from>
    <xdr:to>
      <xdr:col>5</xdr:col>
      <xdr:colOff>561975</xdr:colOff>
      <xdr:row>45</xdr:row>
      <xdr:rowOff>76200</xdr:rowOff>
    </xdr:to>
    <xdr:sp>
      <xdr:nvSpPr>
        <xdr:cNvPr id="5" name="Right Arrow 6"/>
        <xdr:cNvSpPr>
          <a:spLocks/>
        </xdr:cNvSpPr>
      </xdr:nvSpPr>
      <xdr:spPr>
        <a:xfrm>
          <a:off x="5029200" y="9086850"/>
          <a:ext cx="457200" cy="381000"/>
        </a:xfrm>
        <a:prstGeom prst="rightArrow">
          <a:avLst>
            <a:gd name="adj" fmla="val 833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8"/>
  <sheetViews>
    <sheetView tabSelected="1" zoomScalePageLayoutView="0" workbookViewId="0" topLeftCell="A37">
      <selection activeCell="G48" sqref="G48"/>
    </sheetView>
  </sheetViews>
  <sheetFormatPr defaultColWidth="9.00390625" defaultRowHeight="15"/>
  <cols>
    <col min="1" max="1" width="5.7109375" style="0" customWidth="1"/>
    <col min="2" max="3" width="9.00390625" style="0" customWidth="1"/>
    <col min="4" max="4" width="31.57421875" style="0" bestFit="1" customWidth="1"/>
    <col min="5" max="5" width="18.57421875" style="0" customWidth="1"/>
    <col min="6" max="6" width="9.57421875" style="0" customWidth="1"/>
    <col min="7" max="7" width="28.00390625" style="0" customWidth="1"/>
    <col min="8" max="8" width="18.8515625" style="0" customWidth="1"/>
    <col min="9" max="9" width="18.57421875" style="0" customWidth="1"/>
    <col min="10" max="10" width="5.7109375" style="0" customWidth="1"/>
    <col min="11" max="11" width="6.140625" style="0" customWidth="1"/>
    <col min="12" max="12" width="5.00390625" style="0" customWidth="1"/>
    <col min="13" max="13" width="4.8515625" style="0" customWidth="1"/>
    <col min="14" max="14" width="40.57421875" style="0" bestFit="1" customWidth="1"/>
    <col min="15" max="15" width="16.28125" style="0" bestFit="1" customWidth="1"/>
    <col min="16" max="16" width="9.57421875" style="0" bestFit="1" customWidth="1"/>
  </cols>
  <sheetData>
    <row r="1" spans="1:10" ht="15.75" thickTop="1">
      <c r="A1" s="117"/>
      <c r="B1" s="113"/>
      <c r="C1" s="113"/>
      <c r="D1" s="113"/>
      <c r="E1" s="113"/>
      <c r="F1" s="113"/>
      <c r="G1" s="113"/>
      <c r="H1" s="113"/>
      <c r="I1" s="113"/>
      <c r="J1" s="118"/>
    </row>
    <row r="2" spans="1:10" ht="15">
      <c r="A2" s="46"/>
      <c r="B2" s="4"/>
      <c r="C2" s="4"/>
      <c r="D2" s="4"/>
      <c r="E2" s="4"/>
      <c r="F2" s="4"/>
      <c r="G2" s="4"/>
      <c r="H2" s="4"/>
      <c r="I2" s="4"/>
      <c r="J2" s="119"/>
    </row>
    <row r="3" spans="1:10" ht="15">
      <c r="A3" s="46"/>
      <c r="B3" s="4"/>
      <c r="C3" s="4"/>
      <c r="D3" s="4"/>
      <c r="E3" s="4"/>
      <c r="F3" s="4"/>
      <c r="G3" s="4"/>
      <c r="H3" s="4"/>
      <c r="I3" s="4"/>
      <c r="J3" s="119"/>
    </row>
    <row r="4" spans="1:10" ht="15">
      <c r="A4" s="46"/>
      <c r="B4" s="4"/>
      <c r="C4" s="4"/>
      <c r="D4" s="4"/>
      <c r="E4" s="4"/>
      <c r="F4" s="4"/>
      <c r="G4" s="4"/>
      <c r="H4" s="4"/>
      <c r="I4" s="4"/>
      <c r="J4" s="119"/>
    </row>
    <row r="5" spans="1:10" ht="15">
      <c r="A5" s="46"/>
      <c r="B5" s="4"/>
      <c r="C5" s="4"/>
      <c r="D5" s="4"/>
      <c r="E5" s="4"/>
      <c r="F5" s="4"/>
      <c r="G5" s="4"/>
      <c r="H5" s="4"/>
      <c r="I5" s="4"/>
      <c r="J5" s="119"/>
    </row>
    <row r="6" spans="1:10" ht="15">
      <c r="A6" s="46"/>
      <c r="B6" s="4"/>
      <c r="C6" s="4"/>
      <c r="D6" s="4"/>
      <c r="E6" s="4"/>
      <c r="F6" s="4"/>
      <c r="G6" s="4"/>
      <c r="H6" s="4"/>
      <c r="I6" s="4"/>
      <c r="J6" s="119"/>
    </row>
    <row r="7" spans="1:10" ht="15">
      <c r="A7" s="46"/>
      <c r="B7" s="4"/>
      <c r="C7" s="4"/>
      <c r="D7" s="4"/>
      <c r="E7" s="4"/>
      <c r="F7" s="4"/>
      <c r="G7" s="4"/>
      <c r="H7" s="4"/>
      <c r="I7" s="4"/>
      <c r="J7" s="119"/>
    </row>
    <row r="8" spans="1:10" ht="15">
      <c r="A8" s="46"/>
      <c r="B8" s="4"/>
      <c r="C8" s="4"/>
      <c r="D8" s="4"/>
      <c r="E8" s="4"/>
      <c r="F8" s="4"/>
      <c r="G8" s="4"/>
      <c r="H8" s="4"/>
      <c r="I8" s="4"/>
      <c r="J8" s="119"/>
    </row>
    <row r="9" spans="1:10" ht="15">
      <c r="A9" s="46"/>
      <c r="B9" s="4"/>
      <c r="C9" s="4"/>
      <c r="D9" s="4"/>
      <c r="E9" s="4"/>
      <c r="F9" s="4"/>
      <c r="G9" s="4"/>
      <c r="H9" s="4"/>
      <c r="I9" s="4"/>
      <c r="J9" s="119"/>
    </row>
    <row r="10" spans="1:10" ht="28.5" customHeight="1">
      <c r="A10" s="120"/>
      <c r="B10" s="131" t="s">
        <v>67</v>
      </c>
      <c r="C10" s="131"/>
      <c r="D10" s="131"/>
      <c r="E10" s="131"/>
      <c r="F10" s="131"/>
      <c r="G10" s="131"/>
      <c r="H10" s="131"/>
      <c r="I10" s="131"/>
      <c r="J10" s="121"/>
    </row>
    <row r="11" spans="1:11" ht="42.75" customHeight="1">
      <c r="A11" s="114"/>
      <c r="B11" s="115" t="s">
        <v>56</v>
      </c>
      <c r="C11" s="115"/>
      <c r="D11" s="115"/>
      <c r="E11" s="115"/>
      <c r="F11" s="115"/>
      <c r="G11" s="115" t="s">
        <v>57</v>
      </c>
      <c r="H11" s="85"/>
      <c r="I11" s="85"/>
      <c r="J11" s="116"/>
      <c r="K11" s="4"/>
    </row>
    <row r="12" spans="1:11" s="88" customFormat="1" ht="15">
      <c r="A12" s="86"/>
      <c r="B12" s="136" t="s">
        <v>70</v>
      </c>
      <c r="C12" s="136"/>
      <c r="D12" s="136"/>
      <c r="E12" s="136"/>
      <c r="F12" s="73"/>
      <c r="G12" s="110">
        <v>40704</v>
      </c>
      <c r="H12" s="87"/>
      <c r="I12" s="125" t="s">
        <v>71</v>
      </c>
      <c r="J12" s="112"/>
      <c r="K12" s="73"/>
    </row>
    <row r="13" spans="1:11" ht="30" customHeight="1" thickBot="1">
      <c r="A13" s="46"/>
      <c r="B13" s="4"/>
      <c r="C13" s="4"/>
      <c r="D13" s="4"/>
      <c r="E13" s="4"/>
      <c r="F13" s="4"/>
      <c r="G13" s="4"/>
      <c r="H13" s="85" t="s">
        <v>38</v>
      </c>
      <c r="I13" s="85" t="s">
        <v>37</v>
      </c>
      <c r="J13" s="47"/>
      <c r="K13" s="4"/>
    </row>
    <row r="14" spans="1:10" s="106" customFormat="1" ht="15.75" thickBot="1">
      <c r="A14" s="98"/>
      <c r="B14" s="134" t="s">
        <v>76</v>
      </c>
      <c r="C14" s="135"/>
      <c r="D14" s="135"/>
      <c r="E14" s="101"/>
      <c r="F14" s="102"/>
      <c r="G14" s="103" t="s">
        <v>22</v>
      </c>
      <c r="H14" s="104" t="s">
        <v>39</v>
      </c>
      <c r="I14" s="104" t="s">
        <v>40</v>
      </c>
      <c r="J14" s="105"/>
    </row>
    <row r="15" spans="1:10" ht="15">
      <c r="A15" s="46"/>
      <c r="B15" s="10"/>
      <c r="C15" s="6"/>
      <c r="D15" s="7" t="s">
        <v>0</v>
      </c>
      <c r="E15" s="19">
        <v>0</v>
      </c>
      <c r="F15" s="4"/>
      <c r="G15" s="23"/>
      <c r="H15" s="54">
        <f>E15*0.2*1.18</f>
        <v>0</v>
      </c>
      <c r="I15" s="25">
        <f>E15*0.1*1.16</f>
        <v>0</v>
      </c>
      <c r="J15" s="47"/>
    </row>
    <row r="16" spans="1:10" ht="15">
      <c r="A16" s="46"/>
      <c r="B16" s="10"/>
      <c r="C16" s="3"/>
      <c r="D16" s="5" t="s">
        <v>69</v>
      </c>
      <c r="E16" s="14">
        <v>0</v>
      </c>
      <c r="F16" s="4"/>
      <c r="G16" s="10"/>
      <c r="H16" s="52">
        <f>E16*0.2*1.18</f>
        <v>0</v>
      </c>
      <c r="I16" s="24">
        <f>E16*0.1*1.16</f>
        <v>0</v>
      </c>
      <c r="J16" s="47"/>
    </row>
    <row r="17" spans="1:10" ht="15">
      <c r="A17" s="46"/>
      <c r="B17" s="10"/>
      <c r="C17" s="3"/>
      <c r="D17" s="5" t="s">
        <v>2</v>
      </c>
      <c r="E17" s="14">
        <v>0</v>
      </c>
      <c r="F17" s="4"/>
      <c r="G17" s="10"/>
      <c r="H17" s="52">
        <f>E17*0.2*1.18</f>
        <v>0</v>
      </c>
      <c r="I17" s="24">
        <f>E17*0.1*1.16</f>
        <v>0</v>
      </c>
      <c r="J17" s="47"/>
    </row>
    <row r="18" spans="1:10" ht="15">
      <c r="A18" s="46"/>
      <c r="B18" s="10"/>
      <c r="C18" s="3"/>
      <c r="D18" s="5" t="s">
        <v>3</v>
      </c>
      <c r="E18" s="14">
        <v>1000</v>
      </c>
      <c r="F18" s="4"/>
      <c r="G18" s="10"/>
      <c r="H18" s="52">
        <f>E18*0.2*1.18</f>
        <v>236</v>
      </c>
      <c r="I18" s="24">
        <f>E18*0.1*1.16</f>
        <v>115.99999999999999</v>
      </c>
      <c r="J18" s="47"/>
    </row>
    <row r="19" spans="1:10" ht="15">
      <c r="A19" s="46"/>
      <c r="B19" s="10"/>
      <c r="C19" s="3"/>
      <c r="D19" s="5" t="s">
        <v>4</v>
      </c>
      <c r="E19" s="14">
        <v>9500</v>
      </c>
      <c r="F19" s="4"/>
      <c r="G19" s="10"/>
      <c r="H19" s="52">
        <f>E19*0.2*1.18</f>
        <v>2242</v>
      </c>
      <c r="I19" s="24">
        <f>E19*0.1*1.16</f>
        <v>1102</v>
      </c>
      <c r="J19" s="47"/>
    </row>
    <row r="20" spans="1:10" ht="15">
      <c r="A20" s="46"/>
      <c r="B20" s="10"/>
      <c r="C20" s="3"/>
      <c r="D20" s="4"/>
      <c r="E20" s="13"/>
      <c r="F20" s="4"/>
      <c r="G20" s="10"/>
      <c r="H20" s="4"/>
      <c r="I20" s="13"/>
      <c r="J20" s="47"/>
    </row>
    <row r="21" spans="1:10" ht="15.75" thickBot="1">
      <c r="A21" s="46"/>
      <c r="B21" s="10"/>
      <c r="C21" s="8" t="s">
        <v>5</v>
      </c>
      <c r="D21" s="9"/>
      <c r="E21" s="20">
        <f>SUM(E15:E20)</f>
        <v>10500</v>
      </c>
      <c r="F21" s="4"/>
      <c r="G21" s="28" t="s">
        <v>20</v>
      </c>
      <c r="H21" s="55">
        <f>SUM(H15:H20)</f>
        <v>2478</v>
      </c>
      <c r="I21" s="29">
        <f>SUM(I15:I20)</f>
        <v>1218</v>
      </c>
      <c r="J21" s="47"/>
    </row>
    <row r="22" spans="1:10" ht="15">
      <c r="A22" s="46"/>
      <c r="B22" s="10"/>
      <c r="C22" s="4"/>
      <c r="D22" s="4"/>
      <c r="E22" s="13"/>
      <c r="F22" s="63"/>
      <c r="G22" s="42"/>
      <c r="H22" s="42"/>
      <c r="I22" s="64"/>
      <c r="J22" s="47"/>
    </row>
    <row r="23" spans="1:11" ht="15">
      <c r="A23" s="46"/>
      <c r="B23" s="10"/>
      <c r="C23" s="4"/>
      <c r="D23" s="5" t="s">
        <v>6</v>
      </c>
      <c r="E23" s="14">
        <v>0</v>
      </c>
      <c r="F23" s="63"/>
      <c r="G23" s="4"/>
      <c r="H23" s="4"/>
      <c r="I23" s="63"/>
      <c r="J23" s="48"/>
      <c r="K23" s="1"/>
    </row>
    <row r="24" spans="1:10" ht="15">
      <c r="A24" s="46"/>
      <c r="B24" s="10"/>
      <c r="C24" s="4"/>
      <c r="D24" s="4"/>
      <c r="E24" s="13"/>
      <c r="F24" s="63"/>
      <c r="G24" s="4"/>
      <c r="H24" s="4"/>
      <c r="I24" s="63"/>
      <c r="J24" s="48"/>
    </row>
    <row r="25" spans="1:11" ht="15.75" thickBot="1">
      <c r="A25" s="46"/>
      <c r="B25" s="15" t="s">
        <v>7</v>
      </c>
      <c r="C25" s="16"/>
      <c r="D25" s="16"/>
      <c r="E25" s="17">
        <f>E21+E23</f>
        <v>10500</v>
      </c>
      <c r="F25" s="63"/>
      <c r="G25" s="4"/>
      <c r="H25" s="4"/>
      <c r="I25" s="63"/>
      <c r="J25" s="48"/>
      <c r="K25" s="1"/>
    </row>
    <row r="26" spans="1:10" ht="15.75" thickBot="1">
      <c r="A26" s="46"/>
      <c r="B26" s="4"/>
      <c r="C26" s="4"/>
      <c r="D26" s="4"/>
      <c r="E26" s="4"/>
      <c r="F26" s="63"/>
      <c r="G26" s="4"/>
      <c r="H26" s="4"/>
      <c r="I26" s="63"/>
      <c r="J26" s="47"/>
    </row>
    <row r="27" spans="1:10" s="106" customFormat="1" ht="15.75" thickBot="1">
      <c r="A27" s="98"/>
      <c r="B27" s="134" t="s">
        <v>77</v>
      </c>
      <c r="C27" s="135"/>
      <c r="D27" s="135"/>
      <c r="E27" s="101"/>
      <c r="F27" s="107"/>
      <c r="G27" s="108"/>
      <c r="H27" s="108"/>
      <c r="I27" s="109"/>
      <c r="J27" s="105"/>
    </row>
    <row r="28" spans="1:10" ht="15">
      <c r="A28" s="46"/>
      <c r="B28" s="10"/>
      <c r="C28" s="6"/>
      <c r="D28" s="18" t="s">
        <v>0</v>
      </c>
      <c r="E28" s="21">
        <v>0</v>
      </c>
      <c r="F28" s="4"/>
      <c r="G28" s="23"/>
      <c r="H28" s="58">
        <f>E28*0.2*1.18</f>
        <v>0</v>
      </c>
      <c r="I28" s="59">
        <f>E28*0.1*1.16</f>
        <v>0</v>
      </c>
      <c r="J28" s="47"/>
    </row>
    <row r="29" spans="1:10" ht="15">
      <c r="A29" s="46"/>
      <c r="B29" s="10"/>
      <c r="C29" s="3"/>
      <c r="D29" s="11" t="s">
        <v>1</v>
      </c>
      <c r="E29" s="12">
        <v>0</v>
      </c>
      <c r="F29" s="4"/>
      <c r="G29" s="10"/>
      <c r="H29" s="57">
        <f>E29*0.2*1.18</f>
        <v>0</v>
      </c>
      <c r="I29" s="26">
        <f>E29*0.1*1.16</f>
        <v>0</v>
      </c>
      <c r="J29" s="47"/>
    </row>
    <row r="30" spans="1:10" ht="15">
      <c r="A30" s="46"/>
      <c r="B30" s="10"/>
      <c r="C30" s="3"/>
      <c r="D30" s="11" t="s">
        <v>2</v>
      </c>
      <c r="E30" s="12">
        <v>0</v>
      </c>
      <c r="F30" s="4"/>
      <c r="G30" s="10"/>
      <c r="H30" s="57">
        <f>E30*0.2*1.18</f>
        <v>0</v>
      </c>
      <c r="I30" s="26">
        <f>E30*0.1*1.16</f>
        <v>0</v>
      </c>
      <c r="J30" s="47"/>
    </row>
    <row r="31" spans="1:10" ht="15">
      <c r="A31" s="46"/>
      <c r="B31" s="10"/>
      <c r="C31" s="3"/>
      <c r="D31" s="11" t="s">
        <v>3</v>
      </c>
      <c r="E31" s="12">
        <v>0</v>
      </c>
      <c r="F31" s="4"/>
      <c r="G31" s="10"/>
      <c r="H31" s="57">
        <f>E31*0.2*1.18</f>
        <v>0</v>
      </c>
      <c r="I31" s="26">
        <f>E31*0.1*1.16</f>
        <v>0</v>
      </c>
      <c r="J31" s="47"/>
    </row>
    <row r="32" spans="1:10" ht="15">
      <c r="A32" s="46"/>
      <c r="B32" s="10"/>
      <c r="C32" s="3"/>
      <c r="D32" s="5" t="s">
        <v>4</v>
      </c>
      <c r="E32" s="14">
        <v>13000</v>
      </c>
      <c r="F32" s="4"/>
      <c r="G32" s="10"/>
      <c r="H32" s="52">
        <f>E32*0.2*1.18</f>
        <v>3068</v>
      </c>
      <c r="I32" s="24">
        <f>E32*0.1*1.16</f>
        <v>1508</v>
      </c>
      <c r="J32" s="47"/>
    </row>
    <row r="33" spans="1:10" ht="15">
      <c r="A33" s="46"/>
      <c r="B33" s="10"/>
      <c r="C33" s="3"/>
      <c r="D33" s="4"/>
      <c r="E33" s="13"/>
      <c r="F33" s="4"/>
      <c r="G33" s="10"/>
      <c r="H33" s="4"/>
      <c r="I33" s="13"/>
      <c r="J33" s="47"/>
    </row>
    <row r="34" spans="1:10" ht="15.75" thickBot="1">
      <c r="A34" s="46"/>
      <c r="B34" s="10"/>
      <c r="C34" s="8" t="s">
        <v>5</v>
      </c>
      <c r="D34" s="9"/>
      <c r="E34" s="20">
        <f>SUM(E28:E33)</f>
        <v>13000</v>
      </c>
      <c r="F34" s="4"/>
      <c r="G34" s="28" t="s">
        <v>21</v>
      </c>
      <c r="H34" s="55">
        <f>SUM(H28:H33)</f>
        <v>3068</v>
      </c>
      <c r="I34" s="29">
        <f>SUM(I28:I33)</f>
        <v>1508</v>
      </c>
      <c r="J34" s="47"/>
    </row>
    <row r="35" spans="1:10" ht="15">
      <c r="A35" s="46"/>
      <c r="B35" s="10"/>
      <c r="C35" s="4"/>
      <c r="D35" s="4"/>
      <c r="E35" s="13"/>
      <c r="F35" s="63"/>
      <c r="G35" s="4"/>
      <c r="H35" s="4"/>
      <c r="I35" s="64"/>
      <c r="J35" s="47"/>
    </row>
    <row r="36" spans="1:10" ht="15">
      <c r="A36" s="46"/>
      <c r="B36" s="10"/>
      <c r="C36" s="4"/>
      <c r="D36" s="5" t="s">
        <v>6</v>
      </c>
      <c r="E36" s="14">
        <v>0</v>
      </c>
      <c r="F36" s="63"/>
      <c r="G36" s="4"/>
      <c r="H36" s="4"/>
      <c r="I36" s="63"/>
      <c r="J36" s="47"/>
    </row>
    <row r="37" spans="1:10" ht="15">
      <c r="A37" s="46"/>
      <c r="B37" s="10"/>
      <c r="C37" s="4"/>
      <c r="D37" s="4"/>
      <c r="E37" s="13"/>
      <c r="F37" s="63"/>
      <c r="G37" s="4"/>
      <c r="H37" s="4"/>
      <c r="I37" s="63"/>
      <c r="J37" s="47"/>
    </row>
    <row r="38" spans="1:10" ht="15.75" thickBot="1">
      <c r="A38" s="46"/>
      <c r="B38" s="15" t="s">
        <v>8</v>
      </c>
      <c r="C38" s="16"/>
      <c r="D38" s="16"/>
      <c r="E38" s="17">
        <f>E34+E36</f>
        <v>13000</v>
      </c>
      <c r="F38" s="63"/>
      <c r="G38" s="4"/>
      <c r="H38" s="4"/>
      <c r="I38" s="63"/>
      <c r="J38" s="47"/>
    </row>
    <row r="39" spans="1:10" ht="15.75" thickBot="1">
      <c r="A39" s="46"/>
      <c r="B39" s="4"/>
      <c r="C39" s="4"/>
      <c r="D39" s="4"/>
      <c r="E39" s="4"/>
      <c r="F39" s="63"/>
      <c r="G39" s="4"/>
      <c r="H39" s="4"/>
      <c r="I39" s="63"/>
      <c r="J39" s="47"/>
    </row>
    <row r="40" spans="1:15" s="106" customFormat="1" ht="15.75" thickBot="1">
      <c r="A40" s="98"/>
      <c r="B40" s="134" t="s">
        <v>72</v>
      </c>
      <c r="C40" s="135"/>
      <c r="D40" s="135"/>
      <c r="E40" s="101"/>
      <c r="F40" s="107"/>
      <c r="G40" s="102"/>
      <c r="H40" s="102"/>
      <c r="I40" s="109"/>
      <c r="J40" s="105"/>
      <c r="L40" s="99" t="s">
        <v>9</v>
      </c>
      <c r="M40" s="100"/>
      <c r="N40" s="100"/>
      <c r="O40" s="101" t="s">
        <v>29</v>
      </c>
    </row>
    <row r="41" spans="1:15" ht="15">
      <c r="A41" s="46"/>
      <c r="B41" s="10"/>
      <c r="C41" s="6"/>
      <c r="D41" s="7" t="s">
        <v>30</v>
      </c>
      <c r="E41" s="19">
        <f>O42+O44+O47</f>
        <v>2600</v>
      </c>
      <c r="F41" s="4"/>
      <c r="G41" s="23"/>
      <c r="H41" s="61">
        <f>E41*0.2*1.18</f>
        <v>613.6</v>
      </c>
      <c r="I41" s="62">
        <f>E41*0.1*1.16</f>
        <v>301.59999999999997</v>
      </c>
      <c r="J41" s="47"/>
      <c r="L41" s="40" t="s">
        <v>31</v>
      </c>
      <c r="M41" s="6"/>
      <c r="N41" s="7" t="s">
        <v>10</v>
      </c>
      <c r="O41" s="19">
        <v>0</v>
      </c>
    </row>
    <row r="42" spans="1:15" ht="15">
      <c r="A42" s="46"/>
      <c r="B42" s="10"/>
      <c r="C42" s="3"/>
      <c r="D42" s="5" t="s">
        <v>75</v>
      </c>
      <c r="E42" s="14">
        <f>O41+O43+O45+O46</f>
        <v>650</v>
      </c>
      <c r="F42" s="4"/>
      <c r="G42" s="10"/>
      <c r="H42" s="60">
        <f>E42*0.2*1.18</f>
        <v>153.4</v>
      </c>
      <c r="I42" s="27">
        <f>E42*0.1*1.16</f>
        <v>75.39999999999999</v>
      </c>
      <c r="J42" s="47"/>
      <c r="L42" s="40" t="s">
        <v>32</v>
      </c>
      <c r="M42" s="3"/>
      <c r="N42" s="5" t="s">
        <v>66</v>
      </c>
      <c r="O42" s="14">
        <v>350</v>
      </c>
    </row>
    <row r="43" spans="1:15" ht="15">
      <c r="A43" s="46"/>
      <c r="B43" s="10"/>
      <c r="C43" s="3"/>
      <c r="D43" s="22" t="s">
        <v>74</v>
      </c>
      <c r="E43" s="14">
        <f>(E25+E38)*0.04</f>
        <v>940</v>
      </c>
      <c r="F43" s="4"/>
      <c r="G43" s="10"/>
      <c r="H43" s="60">
        <f>E43*0.2</f>
        <v>188</v>
      </c>
      <c r="I43" s="27">
        <f>E43*0.1</f>
        <v>94</v>
      </c>
      <c r="J43" s="47"/>
      <c r="L43" s="40" t="s">
        <v>31</v>
      </c>
      <c r="M43" s="3"/>
      <c r="N43" s="5" t="s">
        <v>11</v>
      </c>
      <c r="O43" s="14">
        <v>650</v>
      </c>
    </row>
    <row r="44" spans="1:15" ht="15">
      <c r="A44" s="46"/>
      <c r="B44" s="10"/>
      <c r="C44" s="3"/>
      <c r="D44" s="4"/>
      <c r="E44" s="13"/>
      <c r="F44" s="4"/>
      <c r="G44" s="10"/>
      <c r="H44" s="4"/>
      <c r="I44" s="13"/>
      <c r="J44" s="47"/>
      <c r="L44" s="40" t="s">
        <v>32</v>
      </c>
      <c r="M44" s="3"/>
      <c r="N44" s="22" t="s">
        <v>13</v>
      </c>
      <c r="O44" s="14">
        <v>1450</v>
      </c>
    </row>
    <row r="45" spans="1:15" ht="15.75" thickBot="1">
      <c r="A45" s="46"/>
      <c r="B45" s="10"/>
      <c r="C45" s="8" t="s">
        <v>73</v>
      </c>
      <c r="D45" s="9"/>
      <c r="E45" s="20">
        <f>SUM(E41:E44)</f>
        <v>4190</v>
      </c>
      <c r="F45" s="4"/>
      <c r="G45" s="28" t="s">
        <v>79</v>
      </c>
      <c r="H45" s="55">
        <f>SUM(H41:H44)</f>
        <v>955</v>
      </c>
      <c r="I45" s="29">
        <f>SUM(I41:I44)</f>
        <v>470.99999999999994</v>
      </c>
      <c r="J45" s="47"/>
      <c r="L45" s="40" t="s">
        <v>31</v>
      </c>
      <c r="M45" s="3"/>
      <c r="N45" s="22" t="s">
        <v>12</v>
      </c>
      <c r="O45" s="14">
        <v>0</v>
      </c>
    </row>
    <row r="46" spans="1:15" ht="15">
      <c r="A46" s="46"/>
      <c r="B46" s="10"/>
      <c r="C46" s="4"/>
      <c r="D46" s="4"/>
      <c r="E46" s="13"/>
      <c r="F46" s="4"/>
      <c r="G46" s="4"/>
      <c r="H46" s="4"/>
      <c r="I46" s="4"/>
      <c r="J46" s="47"/>
      <c r="L46" s="40" t="s">
        <v>31</v>
      </c>
      <c r="M46" s="3"/>
      <c r="N46" s="5" t="s">
        <v>33</v>
      </c>
      <c r="O46" s="14">
        <v>0</v>
      </c>
    </row>
    <row r="47" spans="1:15" ht="15">
      <c r="A47" s="46"/>
      <c r="B47" s="10"/>
      <c r="C47" s="4"/>
      <c r="D47" s="5" t="s">
        <v>6</v>
      </c>
      <c r="E47" s="14">
        <v>0</v>
      </c>
      <c r="F47" s="4"/>
      <c r="G47" s="94">
        <v>13</v>
      </c>
      <c r="H47" s="95"/>
      <c r="J47" s="47"/>
      <c r="L47" s="40" t="s">
        <v>32</v>
      </c>
      <c r="M47" s="3"/>
      <c r="N47" s="5" t="s">
        <v>28</v>
      </c>
      <c r="O47" s="14">
        <v>800</v>
      </c>
    </row>
    <row r="48" spans="1:15" ht="15">
      <c r="A48" s="46"/>
      <c r="B48" s="10"/>
      <c r="C48" s="4"/>
      <c r="D48" s="4"/>
      <c r="E48" s="13"/>
      <c r="F48" s="4"/>
      <c r="G48" s="96" t="s">
        <v>55</v>
      </c>
      <c r="H48" s="97">
        <f>E56*1.18/G47</f>
        <v>2513.3999999999996</v>
      </c>
      <c r="J48" s="47"/>
      <c r="L48" s="10"/>
      <c r="M48" s="3"/>
      <c r="N48" s="4"/>
      <c r="O48" s="13"/>
    </row>
    <row r="49" spans="1:15" ht="15.75" thickBot="1">
      <c r="A49" s="46"/>
      <c r="B49" s="15" t="s">
        <v>78</v>
      </c>
      <c r="C49" s="16"/>
      <c r="D49" s="16"/>
      <c r="E49" s="17">
        <f>E45+E47</f>
        <v>4190</v>
      </c>
      <c r="F49" s="4"/>
      <c r="J49" s="47"/>
      <c r="L49" s="15" t="s">
        <v>17</v>
      </c>
      <c r="M49" s="16"/>
      <c r="N49" s="16"/>
      <c r="O49" s="17">
        <f>SUM(O41:O48)</f>
        <v>3250</v>
      </c>
    </row>
    <row r="50" spans="1:15" ht="15.75" customHeight="1" thickBot="1">
      <c r="A50" s="46"/>
      <c r="B50" s="4"/>
      <c r="C50" s="4"/>
      <c r="D50" s="4"/>
      <c r="E50" s="4"/>
      <c r="F50" s="4"/>
      <c r="G50" s="103" t="s">
        <v>42</v>
      </c>
      <c r="H50" s="103"/>
      <c r="I50" s="103"/>
      <c r="J50" s="47"/>
      <c r="N50" s="32" t="s">
        <v>19</v>
      </c>
      <c r="O50" s="33">
        <f>(E38+E25+E49)*0.1</f>
        <v>2769</v>
      </c>
    </row>
    <row r="51" spans="1:10" ht="15.75" thickBot="1">
      <c r="A51" s="46"/>
      <c r="B51" s="126" t="s">
        <v>5</v>
      </c>
      <c r="C51" s="82"/>
      <c r="D51" s="82"/>
      <c r="E51" s="83"/>
      <c r="F51" s="4"/>
      <c r="G51" s="103" t="s">
        <v>43</v>
      </c>
      <c r="H51" s="104" t="s">
        <v>59</v>
      </c>
      <c r="I51" s="104" t="s">
        <v>58</v>
      </c>
      <c r="J51" s="47"/>
    </row>
    <row r="52" spans="1:10" ht="15">
      <c r="A52" s="46"/>
      <c r="B52" s="10"/>
      <c r="C52" s="4"/>
      <c r="D52" s="5" t="s">
        <v>14</v>
      </c>
      <c r="E52" s="24">
        <f>E21</f>
        <v>10500</v>
      </c>
      <c r="F52" s="4"/>
      <c r="G52" s="69" t="s">
        <v>46</v>
      </c>
      <c r="H52" s="68">
        <f>H48*0.2</f>
        <v>502.67999999999995</v>
      </c>
      <c r="I52" s="65">
        <f>H48*0.15</f>
        <v>377.00999999999993</v>
      </c>
      <c r="J52" s="47"/>
    </row>
    <row r="53" spans="1:10" ht="15">
      <c r="A53" s="46"/>
      <c r="B53" s="10"/>
      <c r="C53" s="4"/>
      <c r="D53" s="5" t="s">
        <v>15</v>
      </c>
      <c r="E53" s="24">
        <f>E34</f>
        <v>13000</v>
      </c>
      <c r="F53" s="5"/>
      <c r="G53" s="66" t="s">
        <v>45</v>
      </c>
      <c r="H53" s="4"/>
      <c r="I53" s="13"/>
      <c r="J53" s="47"/>
    </row>
    <row r="54" spans="1:10" ht="15.75" customHeight="1">
      <c r="A54" s="46"/>
      <c r="B54" s="10"/>
      <c r="C54" s="4"/>
      <c r="D54" s="5" t="s">
        <v>72</v>
      </c>
      <c r="E54" s="24">
        <f>E45</f>
        <v>4190</v>
      </c>
      <c r="F54" s="44"/>
      <c r="G54" s="70" t="s">
        <v>47</v>
      </c>
      <c r="H54" s="53">
        <f>H48*0.1</f>
        <v>251.33999999999997</v>
      </c>
      <c r="I54" s="56">
        <f>H48*0.15</f>
        <v>377.00999999999993</v>
      </c>
      <c r="J54" s="47"/>
    </row>
    <row r="55" spans="1:10" ht="15">
      <c r="A55" s="46"/>
      <c r="B55" s="10"/>
      <c r="C55" s="4"/>
      <c r="D55" s="4"/>
      <c r="E55" s="13"/>
      <c r="F55" s="4"/>
      <c r="G55" s="66" t="s">
        <v>44</v>
      </c>
      <c r="H55" s="4"/>
      <c r="I55" s="13"/>
      <c r="J55" s="47"/>
    </row>
    <row r="56" spans="1:10" ht="15">
      <c r="A56" s="46"/>
      <c r="B56" s="137" t="s">
        <v>24</v>
      </c>
      <c r="C56" s="128"/>
      <c r="D56" s="128"/>
      <c r="E56" s="138">
        <f>SUM(E52:E55)</f>
        <v>27690</v>
      </c>
      <c r="F56" s="4"/>
      <c r="G56" s="70" t="s">
        <v>48</v>
      </c>
      <c r="H56" s="53">
        <v>0</v>
      </c>
      <c r="I56" s="56">
        <f>H48*0.15</f>
        <v>377.00999999999993</v>
      </c>
      <c r="J56" s="47"/>
    </row>
    <row r="57" spans="1:10" ht="15.75" thickBot="1">
      <c r="A57" s="46"/>
      <c r="B57" s="128"/>
      <c r="C57" s="128"/>
      <c r="D57" s="128"/>
      <c r="E57" s="128"/>
      <c r="F57" s="4"/>
      <c r="G57" s="67" t="s">
        <v>41</v>
      </c>
      <c r="H57" s="45"/>
      <c r="I57" s="31"/>
      <c r="J57" s="47"/>
    </row>
    <row r="58" spans="1:10" ht="30" customHeight="1" thickBot="1">
      <c r="A58" s="46"/>
      <c r="B58" s="34"/>
      <c r="C58" s="34"/>
      <c r="D58" s="35"/>
      <c r="E58" s="36"/>
      <c r="F58" s="4"/>
      <c r="I58" s="4"/>
      <c r="J58" s="47"/>
    </row>
    <row r="59" spans="1:10" ht="15">
      <c r="A59" s="46"/>
      <c r="B59" s="111" t="s">
        <v>16</v>
      </c>
      <c r="C59" s="82"/>
      <c r="D59" s="82"/>
      <c r="E59" s="83"/>
      <c r="F59" s="4"/>
      <c r="G59" s="111" t="s">
        <v>34</v>
      </c>
      <c r="H59" s="82"/>
      <c r="I59" s="83"/>
      <c r="J59" s="47"/>
    </row>
    <row r="60" spans="1:10" ht="15">
      <c r="A60" s="46"/>
      <c r="B60" s="10"/>
      <c r="C60" s="4"/>
      <c r="D60" s="5" t="s">
        <v>14</v>
      </c>
      <c r="E60" s="24">
        <f>E25</f>
        <v>10500</v>
      </c>
      <c r="F60" s="4"/>
      <c r="G60" s="30" t="s">
        <v>18</v>
      </c>
      <c r="H60" s="71">
        <f>G47</f>
        <v>13</v>
      </c>
      <c r="I60" s="41">
        <f>H45+H34+H21+I21+I34+I45</f>
        <v>9698</v>
      </c>
      <c r="J60" s="47"/>
    </row>
    <row r="61" spans="1:10" ht="15">
      <c r="A61" s="46"/>
      <c r="B61" s="10"/>
      <c r="C61" s="4"/>
      <c r="D61" s="5" t="s">
        <v>15</v>
      </c>
      <c r="E61" s="24">
        <f>E38</f>
        <v>13000</v>
      </c>
      <c r="F61" s="4"/>
      <c r="G61" s="30" t="s">
        <v>35</v>
      </c>
      <c r="H61" s="71">
        <f>G47</f>
        <v>13</v>
      </c>
      <c r="I61" s="41">
        <f>IF(H48&gt;1000,(H52+I52)*H61,0)</f>
        <v>11435.969999999998</v>
      </c>
      <c r="J61" s="47"/>
    </row>
    <row r="62" spans="1:10" ht="15">
      <c r="A62" s="46"/>
      <c r="B62" s="10"/>
      <c r="C62" s="4"/>
      <c r="D62" s="5" t="s">
        <v>72</v>
      </c>
      <c r="E62" s="24">
        <f>E49</f>
        <v>4190</v>
      </c>
      <c r="F62" s="4"/>
      <c r="G62" s="30" t="s">
        <v>36</v>
      </c>
      <c r="H62" s="71">
        <f>G47</f>
        <v>13</v>
      </c>
      <c r="I62" s="41">
        <f>IF(H48&gt;1000,(H54+I54)*H62,0)</f>
        <v>8168.549999999999</v>
      </c>
      <c r="J62" s="47"/>
    </row>
    <row r="63" spans="1:10" ht="15">
      <c r="A63" s="46"/>
      <c r="B63" s="10"/>
      <c r="C63" s="4"/>
      <c r="D63" s="4"/>
      <c r="E63" s="13"/>
      <c r="F63" s="4"/>
      <c r="G63" s="30" t="s">
        <v>49</v>
      </c>
      <c r="H63" s="71">
        <f>G47</f>
        <v>13</v>
      </c>
      <c r="I63" s="41">
        <f>IF(H48&gt;1000,(H56+I56)*H63,0)</f>
        <v>4901.129999999999</v>
      </c>
      <c r="J63" s="47"/>
    </row>
    <row r="64" spans="1:10" ht="30" customHeight="1" thickBot="1">
      <c r="A64" s="46"/>
      <c r="B64" s="74"/>
      <c r="C64" s="75"/>
      <c r="D64" s="76" t="s">
        <v>25</v>
      </c>
      <c r="E64" s="77">
        <f>SUM(E60:E63)</f>
        <v>27690</v>
      </c>
      <c r="F64" s="73"/>
      <c r="G64" s="78" t="s">
        <v>80</v>
      </c>
      <c r="H64" s="79">
        <f>IF(H48&gt;1000,I60+I63,I60)</f>
        <v>14599.13</v>
      </c>
      <c r="I64" s="80">
        <f>IF(H48&gt;1000,I60+I61,I60)</f>
        <v>21133.969999999998</v>
      </c>
      <c r="J64" s="47"/>
    </row>
    <row r="65" spans="1:10" ht="15">
      <c r="A65" s="46"/>
      <c r="B65" s="4"/>
      <c r="C65" s="4"/>
      <c r="D65" s="4"/>
      <c r="E65" s="4"/>
      <c r="F65" s="4"/>
      <c r="G65" s="4"/>
      <c r="H65" s="4"/>
      <c r="I65" s="4"/>
      <c r="J65" s="47"/>
    </row>
    <row r="66" spans="1:10" ht="15" customHeight="1">
      <c r="A66" s="46"/>
      <c r="B66" s="37"/>
      <c r="C66" s="37"/>
      <c r="D66" s="38" t="s">
        <v>26</v>
      </c>
      <c r="E66" s="39">
        <f>E64*0.18</f>
        <v>4984.2</v>
      </c>
      <c r="F66" s="4"/>
      <c r="G66" s="129" t="s">
        <v>23</v>
      </c>
      <c r="H66" s="129"/>
      <c r="I66" s="129"/>
      <c r="J66" s="47"/>
    </row>
    <row r="67" spans="1:10" ht="15" customHeight="1">
      <c r="A67" s="46"/>
      <c r="B67" s="140" t="s">
        <v>27</v>
      </c>
      <c r="C67" s="141"/>
      <c r="D67" s="141"/>
      <c r="E67" s="127">
        <f>SUM(E64:E66)</f>
        <v>32674.2</v>
      </c>
      <c r="F67" s="4"/>
      <c r="G67" s="130" t="s">
        <v>68</v>
      </c>
      <c r="H67" s="130"/>
      <c r="I67" s="130"/>
      <c r="J67" s="47"/>
    </row>
    <row r="68" spans="1:10" ht="15" customHeight="1">
      <c r="A68" s="46"/>
      <c r="B68" s="128"/>
      <c r="C68" s="128"/>
      <c r="D68" s="128"/>
      <c r="E68" s="128"/>
      <c r="F68" s="4"/>
      <c r="G68" s="139" t="s">
        <v>60</v>
      </c>
      <c r="H68" s="139"/>
      <c r="I68" s="139"/>
      <c r="J68" s="47"/>
    </row>
    <row r="69" spans="1:10" ht="15" customHeight="1">
      <c r="A69" s="46"/>
      <c r="B69" s="88"/>
      <c r="C69" s="88"/>
      <c r="D69" s="88"/>
      <c r="E69" s="88"/>
      <c r="F69" s="4"/>
      <c r="G69" s="43"/>
      <c r="H69" s="43"/>
      <c r="I69" s="43"/>
      <c r="J69" s="47"/>
    </row>
    <row r="70" spans="1:10" ht="15" customHeight="1" thickBot="1">
      <c r="A70" s="51"/>
      <c r="B70" s="91"/>
      <c r="C70" s="91"/>
      <c r="D70" s="91"/>
      <c r="E70" s="91"/>
      <c r="F70" s="49"/>
      <c r="G70" s="92"/>
      <c r="H70" s="92"/>
      <c r="I70" s="92"/>
      <c r="J70" s="50"/>
    </row>
    <row r="71" spans="1:10" ht="15" customHeight="1" thickTop="1">
      <c r="A71" s="46"/>
      <c r="B71" s="73"/>
      <c r="C71" s="73"/>
      <c r="D71" s="73"/>
      <c r="E71" s="73"/>
      <c r="F71" s="4"/>
      <c r="G71" s="43"/>
      <c r="H71" s="43"/>
      <c r="I71" s="43"/>
      <c r="J71" s="47"/>
    </row>
    <row r="72" spans="1:10" ht="15" customHeight="1">
      <c r="A72" s="46"/>
      <c r="C72" s="88" t="s">
        <v>65</v>
      </c>
      <c r="D72" s="88"/>
      <c r="E72" s="88"/>
      <c r="F72" s="4"/>
      <c r="G72" s="89"/>
      <c r="I72" s="88"/>
      <c r="J72" s="47"/>
    </row>
    <row r="73" spans="1:10" ht="15" customHeight="1">
      <c r="A73" s="46"/>
      <c r="B73" s="88"/>
      <c r="C73" s="88"/>
      <c r="D73" s="88"/>
      <c r="E73" s="88"/>
      <c r="F73" s="4"/>
      <c r="G73" s="88"/>
      <c r="I73" s="88"/>
      <c r="J73" s="47"/>
    </row>
    <row r="74" spans="1:10" ht="15" customHeight="1">
      <c r="A74" s="46"/>
      <c r="B74" s="88"/>
      <c r="C74" s="88"/>
      <c r="D74" s="88"/>
      <c r="E74" s="88"/>
      <c r="F74" s="4"/>
      <c r="G74" s="88"/>
      <c r="I74" s="88"/>
      <c r="J74" s="47"/>
    </row>
    <row r="75" spans="1:10" ht="15" customHeight="1">
      <c r="A75" s="46"/>
      <c r="B75" s="88"/>
      <c r="C75" s="88"/>
      <c r="D75" s="88"/>
      <c r="E75" s="88"/>
      <c r="F75" s="4"/>
      <c r="G75" s="88"/>
      <c r="I75" s="88"/>
      <c r="J75" s="47"/>
    </row>
    <row r="76" spans="1:10" ht="15" customHeight="1">
      <c r="A76" s="46"/>
      <c r="C76" s="89" t="s">
        <v>62</v>
      </c>
      <c r="D76" s="93" t="s">
        <v>63</v>
      </c>
      <c r="E76" s="88"/>
      <c r="F76" s="4"/>
      <c r="G76" s="89"/>
      <c r="H76" s="123"/>
      <c r="I76" s="124"/>
      <c r="J76" s="122"/>
    </row>
    <row r="77" spans="1:10" ht="15" customHeight="1">
      <c r="A77" s="46"/>
      <c r="B77" s="88"/>
      <c r="C77" s="89" t="s">
        <v>61</v>
      </c>
      <c r="D77" s="88"/>
      <c r="E77" s="88"/>
      <c r="F77" s="4"/>
      <c r="G77" s="89"/>
      <c r="I77" s="88"/>
      <c r="J77" s="47"/>
    </row>
    <row r="78" spans="1:10" ht="15" customHeight="1">
      <c r="A78" s="46"/>
      <c r="B78" s="88"/>
      <c r="C78" s="88"/>
      <c r="D78" s="88"/>
      <c r="E78" s="88"/>
      <c r="F78" s="4"/>
      <c r="G78" s="43"/>
      <c r="I78" s="43"/>
      <c r="J78" s="47"/>
    </row>
    <row r="79" spans="1:10" ht="15" customHeight="1">
      <c r="A79" s="46"/>
      <c r="C79" s="90" t="s">
        <v>64</v>
      </c>
      <c r="D79" s="88"/>
      <c r="E79" s="88"/>
      <c r="F79" s="4"/>
      <c r="G79" s="90"/>
      <c r="I79" s="43"/>
      <c r="J79" s="47"/>
    </row>
    <row r="80" spans="1:10" ht="30" customHeight="1" thickBot="1">
      <c r="A80" s="51"/>
      <c r="B80" s="49"/>
      <c r="C80" s="49"/>
      <c r="D80" s="49"/>
      <c r="E80" s="49"/>
      <c r="F80" s="49"/>
      <c r="G80" s="49"/>
      <c r="H80" s="49"/>
      <c r="I80" s="49"/>
      <c r="J80" s="50"/>
    </row>
    <row r="81" ht="15.75" thickTop="1">
      <c r="J81" s="2"/>
    </row>
    <row r="82" ht="15.75" thickBot="1"/>
    <row r="83" spans="7:9" ht="15">
      <c r="G83" s="81" t="s">
        <v>50</v>
      </c>
      <c r="H83" s="82"/>
      <c r="I83" s="83"/>
    </row>
    <row r="84" spans="7:9" ht="15">
      <c r="G84" s="30" t="s">
        <v>18</v>
      </c>
      <c r="H84" s="71">
        <f>G47</f>
        <v>13</v>
      </c>
      <c r="I84" s="72">
        <f>H45+H34+H21+I21+I34+I45</f>
        <v>9698</v>
      </c>
    </row>
    <row r="85" spans="7:9" ht="15">
      <c r="G85" s="30" t="s">
        <v>51</v>
      </c>
      <c r="H85" s="71">
        <v>0</v>
      </c>
      <c r="I85" s="72">
        <f>IF(H48&gt;1000,(H52+I52)*H85,0)</f>
        <v>0</v>
      </c>
    </row>
    <row r="86" spans="7:9" ht="15">
      <c r="G86" s="30" t="s">
        <v>52</v>
      </c>
      <c r="H86" s="71">
        <v>0</v>
      </c>
      <c r="I86" s="72">
        <f>IF(H48&gt;1000,(H54+I54)*H86,0)</f>
        <v>0</v>
      </c>
    </row>
    <row r="87" spans="7:9" ht="15">
      <c r="G87" s="30" t="s">
        <v>53</v>
      </c>
      <c r="H87" s="71">
        <v>0</v>
      </c>
      <c r="I87" s="72">
        <f>IF(H48&gt;1000,(H56+I56)*H87,0)</f>
        <v>0</v>
      </c>
    </row>
    <row r="88" spans="7:9" ht="30.75" customHeight="1" thickBot="1">
      <c r="G88" s="132" t="s">
        <v>54</v>
      </c>
      <c r="H88" s="133"/>
      <c r="I88" s="84">
        <f>SUM(I84:I87)</f>
        <v>9698</v>
      </c>
    </row>
  </sheetData>
  <sheetProtection/>
  <mergeCells count="13">
    <mergeCell ref="B27:D27"/>
    <mergeCell ref="G68:I68"/>
    <mergeCell ref="B67:D68"/>
    <mergeCell ref="E67:E68"/>
    <mergeCell ref="G66:I66"/>
    <mergeCell ref="G67:I67"/>
    <mergeCell ref="B10:I10"/>
    <mergeCell ref="G88:H88"/>
    <mergeCell ref="B40:D40"/>
    <mergeCell ref="B12:E12"/>
    <mergeCell ref="B56:D57"/>
    <mergeCell ref="E56:E57"/>
    <mergeCell ref="B14:D14"/>
  </mergeCells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aubary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cps</cp:lastModifiedBy>
  <cp:lastPrinted>2011-06-13T15:15:25Z</cp:lastPrinted>
  <dcterms:created xsi:type="dcterms:W3CDTF">2010-04-01T13:06:31Z</dcterms:created>
  <dcterms:modified xsi:type="dcterms:W3CDTF">2011-09-21T07:17:00Z</dcterms:modified>
  <cp:category/>
  <cp:version/>
  <cp:contentType/>
  <cp:contentStatus/>
</cp:coreProperties>
</file>