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990" windowWidth="7950" windowHeight="53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<sst xmlns="http://schemas.openxmlformats.org/spreadsheetml/2006/main" count="1113" uniqueCount="512">
  <si>
    <t>FECHA</t>
  </si>
  <si>
    <t>CONCEPTO</t>
  </si>
  <si>
    <t>BASE IMP.</t>
  </si>
  <si>
    <t>TIPO IVA.</t>
  </si>
  <si>
    <t xml:space="preserve">TOTAL </t>
  </si>
  <si>
    <t>IVA</t>
  </si>
  <si>
    <t>EMPRESA</t>
  </si>
  <si>
    <t>irpf</t>
  </si>
  <si>
    <t>016/fra. 015/2000</t>
  </si>
  <si>
    <t>vj-2010 s.l.</t>
  </si>
  <si>
    <t>13/2000</t>
  </si>
  <si>
    <t>12/00</t>
  </si>
  <si>
    <t>amparo oliva escribá</t>
  </si>
  <si>
    <t>11/00</t>
  </si>
  <si>
    <t>vicente verdejo clemente</t>
  </si>
  <si>
    <t>///</t>
  </si>
  <si>
    <t>10/00</t>
  </si>
  <si>
    <t>pardo vila s.l.</t>
  </si>
  <si>
    <t>08/00</t>
  </si>
  <si>
    <t>miguel latorre almonacid</t>
  </si>
  <si>
    <t>//////</t>
  </si>
  <si>
    <t>05/00</t>
  </si>
  <si>
    <t>/////</t>
  </si>
  <si>
    <t>01·005</t>
  </si>
  <si>
    <t>fco.javier lopez carrera</t>
  </si>
  <si>
    <t>01·002</t>
  </si>
  <si>
    <t>hnos. carrascosa c.b.</t>
  </si>
  <si>
    <t>////</t>
  </si>
  <si>
    <t>00·016</t>
  </si>
  <si>
    <t>r.r. Escolapias - valencia</t>
  </si>
  <si>
    <t>declaración trimestral</t>
  </si>
  <si>
    <t>1T</t>
  </si>
  <si>
    <t>2T</t>
  </si>
  <si>
    <t>nº registro</t>
  </si>
  <si>
    <t>00/001</t>
  </si>
  <si>
    <t>00/002</t>
  </si>
  <si>
    <t>00/003</t>
  </si>
  <si>
    <t>00/004</t>
  </si>
  <si>
    <t>00/005</t>
  </si>
  <si>
    <t>00/006</t>
  </si>
  <si>
    <t>00/007</t>
  </si>
  <si>
    <t>00/008</t>
  </si>
  <si>
    <t>00/009</t>
  </si>
  <si>
    <t>00/010</t>
  </si>
  <si>
    <t>00/011</t>
  </si>
  <si>
    <t>00/012</t>
  </si>
  <si>
    <t>01/001</t>
  </si>
  <si>
    <t>01/002</t>
  </si>
  <si>
    <t>01/003</t>
  </si>
  <si>
    <t>01/004</t>
  </si>
  <si>
    <t>01/005</t>
  </si>
  <si>
    <t>01/006</t>
  </si>
  <si>
    <t>14/2000</t>
  </si>
  <si>
    <t>seteco, s.l.</t>
  </si>
  <si>
    <t>urbana canet, s.l.</t>
  </si>
  <si>
    <t xml:space="preserve"> </t>
  </si>
  <si>
    <t>01·001</t>
  </si>
  <si>
    <t>01/007</t>
  </si>
  <si>
    <t>01/008</t>
  </si>
  <si>
    <t>vj-2010</t>
  </si>
  <si>
    <t>PROYECTO</t>
  </si>
  <si>
    <t>00-011</t>
  </si>
  <si>
    <t>01-001</t>
  </si>
  <si>
    <t>01-005</t>
  </si>
  <si>
    <t>01-002</t>
  </si>
  <si>
    <t>00-016</t>
  </si>
  <si>
    <t>01-003</t>
  </si>
  <si>
    <t>00-005</t>
  </si>
  <si>
    <t>00-004</t>
  </si>
  <si>
    <t>01/009</t>
  </si>
  <si>
    <t>fra.07/2001</t>
  </si>
  <si>
    <t>01·008</t>
  </si>
  <si>
    <t xml:space="preserve">josefina cedrón </t>
  </si>
  <si>
    <t>01/010</t>
  </si>
  <si>
    <t>01/011</t>
  </si>
  <si>
    <t>fra,08/2001</t>
  </si>
  <si>
    <t>certificado</t>
  </si>
  <si>
    <t>01/012</t>
  </si>
  <si>
    <t>fra.09/2001</t>
  </si>
  <si>
    <t>01·007</t>
  </si>
  <si>
    <t>01/013</t>
  </si>
  <si>
    <t>fra.05/2001</t>
  </si>
  <si>
    <t>r.r.Escolapias</t>
  </si>
  <si>
    <t>01/014</t>
  </si>
  <si>
    <t>fra.06/2001</t>
  </si>
  <si>
    <t>00·010</t>
  </si>
  <si>
    <t>fra,10/2001</t>
  </si>
  <si>
    <t>00·011</t>
  </si>
  <si>
    <t>3T</t>
  </si>
  <si>
    <t>4T</t>
  </si>
  <si>
    <t>fra 11/2001</t>
  </si>
  <si>
    <t>01-006</t>
  </si>
  <si>
    <t>juan lozano teruel</t>
  </si>
  <si>
    <t>total retenciones</t>
  </si>
  <si>
    <t>fra 12/2001</t>
  </si>
  <si>
    <t>01-009</t>
  </si>
  <si>
    <t>ana isabel martinez tolosa</t>
  </si>
  <si>
    <t>fra 15/2001</t>
  </si>
  <si>
    <t>00-015</t>
  </si>
  <si>
    <t>roberto bayona collado</t>
  </si>
  <si>
    <t>fra 16/2001</t>
  </si>
  <si>
    <t>p.b.s.s.</t>
  </si>
  <si>
    <t>estructures de formigo y teulades</t>
  </si>
  <si>
    <t>totales acumulados desde 01/01/2000</t>
  </si>
  <si>
    <t>fra 13/2001</t>
  </si>
  <si>
    <t>fra 14/2001</t>
  </si>
  <si>
    <t>fra 17/2001</t>
  </si>
  <si>
    <t>/</t>
  </si>
  <si>
    <t>proyecto sernalo</t>
  </si>
  <si>
    <t>ANUAL</t>
  </si>
  <si>
    <t>fra 01/002</t>
  </si>
  <si>
    <t>02-002</t>
  </si>
  <si>
    <t>nicolasa casas plaza</t>
  </si>
  <si>
    <t>02-000</t>
  </si>
  <si>
    <t>carlos diana martinez</t>
  </si>
  <si>
    <t>fra 03/2002</t>
  </si>
  <si>
    <t>01-007</t>
  </si>
  <si>
    <t>fra 04/2002</t>
  </si>
  <si>
    <t>01-010</t>
  </si>
  <si>
    <t>02-005</t>
  </si>
  <si>
    <t>isabel toledo cañabate</t>
  </si>
  <si>
    <t>b.i.</t>
  </si>
  <si>
    <t>i.v.a. 16%</t>
  </si>
  <si>
    <t>total</t>
  </si>
  <si>
    <t>i.r.p.f. 18%</t>
  </si>
  <si>
    <t>carlos diana martínez</t>
  </si>
  <si>
    <t>T-01</t>
  </si>
  <si>
    <t>rafa pardo</t>
  </si>
  <si>
    <t>juan carniceria</t>
  </si>
  <si>
    <t>02-012</t>
  </si>
  <si>
    <t>eva</t>
  </si>
  <si>
    <t>02-017</t>
  </si>
  <si>
    <t>domingo perez perez</t>
  </si>
  <si>
    <t>sernalo</t>
  </si>
  <si>
    <t>fra 06/2002</t>
  </si>
  <si>
    <t>02-007</t>
  </si>
  <si>
    <t>jose tarrega gimeno</t>
  </si>
  <si>
    <t>ana</t>
  </si>
  <si>
    <t>pedro herrero</t>
  </si>
  <si>
    <t>02-015</t>
  </si>
  <si>
    <t>paco alarcon</t>
  </si>
  <si>
    <t>fra 05/2002</t>
  </si>
  <si>
    <t>error</t>
  </si>
  <si>
    <t>02-014</t>
  </si>
  <si>
    <t>juan esteban fernandez</t>
  </si>
  <si>
    <t>fra 08/2002</t>
  </si>
  <si>
    <t>fra 07/2002</t>
  </si>
  <si>
    <t>//</t>
  </si>
  <si>
    <t>fra 10/2002</t>
  </si>
  <si>
    <t>pedro herrero fernandez</t>
  </si>
  <si>
    <t>sara</t>
  </si>
  <si>
    <t>mabel</t>
  </si>
  <si>
    <t>02-006</t>
  </si>
  <si>
    <t>pavicon s.l.</t>
  </si>
  <si>
    <t>fra 09/2002</t>
  </si>
  <si>
    <t>02-011</t>
  </si>
  <si>
    <t>gines cuerda</t>
  </si>
  <si>
    <t>1/2 fra. 12/2002</t>
  </si>
  <si>
    <t>fra 11/2002</t>
  </si>
  <si>
    <t>total trimestre</t>
  </si>
  <si>
    <t xml:space="preserve">acumulado </t>
  </si>
  <si>
    <t>fra 15/2002</t>
  </si>
  <si>
    <t>fra 13/2002</t>
  </si>
  <si>
    <t>00-001</t>
  </si>
  <si>
    <t>pardo vila, s.l.</t>
  </si>
  <si>
    <t>fra 14/2002</t>
  </si>
  <si>
    <t>00-014</t>
  </si>
  <si>
    <t>IVA ANUAL</t>
  </si>
  <si>
    <t>fra 17/2002</t>
  </si>
  <si>
    <t>02-018</t>
  </si>
  <si>
    <t>carmen lujan cifre</t>
  </si>
  <si>
    <t>PARTE FRA 12/2002</t>
  </si>
  <si>
    <t>fra 16/2002</t>
  </si>
  <si>
    <t>fra 18/2002</t>
  </si>
  <si>
    <t>nely</t>
  </si>
  <si>
    <t>salario noviembre 02</t>
  </si>
  <si>
    <t>fra. 19/2002</t>
  </si>
  <si>
    <t>02-003</t>
  </si>
  <si>
    <t>02-021</t>
  </si>
  <si>
    <t>fco. javier garcia tebar</t>
  </si>
  <si>
    <t>02-022</t>
  </si>
  <si>
    <t>mercedes vidal</t>
  </si>
  <si>
    <t>acumulado</t>
  </si>
  <si>
    <t>02-029</t>
  </si>
  <si>
    <t>rafa</t>
  </si>
  <si>
    <t>jesus</t>
  </si>
  <si>
    <t>liq. FRA 12/2002</t>
  </si>
  <si>
    <t>alq. Viv.</t>
  </si>
  <si>
    <t>????</t>
  </si>
  <si>
    <t>fra 02/2002</t>
  </si>
  <si>
    <t>02-001</t>
  </si>
  <si>
    <t>juan ramon almonacil maravella</t>
  </si>
  <si>
    <t>02-026</t>
  </si>
  <si>
    <t>fco. javier lozano teruel</t>
  </si>
  <si>
    <t>fra 02/2003</t>
  </si>
  <si>
    <t>02-023</t>
  </si>
  <si>
    <t>vicente garcia sanz</t>
  </si>
  <si>
    <t>salario diciembre</t>
  </si>
  <si>
    <t>(232 euros)</t>
  </si>
  <si>
    <t>(198 euros)</t>
  </si>
  <si>
    <t>lozala</t>
  </si>
  <si>
    <t>02-020</t>
  </si>
  <si>
    <t>3d exterior</t>
  </si>
  <si>
    <t>fra 01/2003</t>
  </si>
  <si>
    <t>02-024</t>
  </si>
  <si>
    <t>miguel angel navarro robledo</t>
  </si>
  <si>
    <t>(registro en año anterior)</t>
  </si>
  <si>
    <t>error en registro</t>
  </si>
  <si>
    <t>fra 05/2003</t>
  </si>
  <si>
    <t>02-027</t>
  </si>
  <si>
    <t>vicente miralles sierra</t>
  </si>
  <si>
    <t>venta piso toneleros</t>
  </si>
  <si>
    <t>pago abogada (la mitad pendiente vicente rubio)</t>
  </si>
  <si>
    <t>pago comida area</t>
  </si>
  <si>
    <t>fra 04/2003</t>
  </si>
  <si>
    <t>fra 07/2003</t>
  </si>
  <si>
    <t>aportación area</t>
  </si>
  <si>
    <t>fra 03/2003</t>
  </si>
  <si>
    <t>02-016</t>
  </si>
  <si>
    <t>severino ruiz gonzalez</t>
  </si>
  <si>
    <t>devolución</t>
  </si>
  <si>
    <t>area</t>
  </si>
  <si>
    <t>señalización pisos manises</t>
  </si>
  <si>
    <t>03-004</t>
  </si>
  <si>
    <t>ana mª sanchez olcina</t>
  </si>
  <si>
    <t>fra 08/2003</t>
  </si>
  <si>
    <t>pago por 03-004</t>
  </si>
  <si>
    <t>parte fra 09/2003</t>
  </si>
  <si>
    <t>lozala construcciones</t>
  </si>
  <si>
    <t>PARTE FRA 09/2003</t>
  </si>
  <si>
    <t>03-007</t>
  </si>
  <si>
    <t>provisión fondos</t>
  </si>
  <si>
    <t>jose manuel gonzalez</t>
  </si>
  <si>
    <t>jaime hijo</t>
  </si>
  <si>
    <t>03-009</t>
  </si>
  <si>
    <t>ramon pla algarra</t>
  </si>
  <si>
    <t>fra 12/2003</t>
  </si>
  <si>
    <t>03-008</t>
  </si>
  <si>
    <t>manuel rodrigo</t>
  </si>
  <si>
    <t>fra 13/2003</t>
  </si>
  <si>
    <t>02-009</t>
  </si>
  <si>
    <t>juan gimenez perez</t>
  </si>
  <si>
    <t>03-005</t>
  </si>
  <si>
    <t>jaime lujan e hijos c.b.</t>
  </si>
  <si>
    <t>roberto bayona (jaime)</t>
  </si>
  <si>
    <t>-</t>
  </si>
  <si>
    <t>fca. Almagro de la torre</t>
  </si>
  <si>
    <t>fra 06/2003</t>
  </si>
  <si>
    <t>pago por 03-009</t>
  </si>
  <si>
    <t>fra 14/2003</t>
  </si>
  <si>
    <t>ramón plá algarra</t>
  </si>
  <si>
    <t>mariam jul 03</t>
  </si>
  <si>
    <t>fra 11/2003</t>
  </si>
  <si>
    <t>eva por 03.009</t>
  </si>
  <si>
    <t>lozala consrucciones</t>
  </si>
  <si>
    <t>fra 15/2003</t>
  </si>
  <si>
    <t>fra 19-2003</t>
  </si>
  <si>
    <t>bar en turis (monica)</t>
  </si>
  <si>
    <t>fra 16/2003</t>
  </si>
  <si>
    <t>pardo vila , s.l.</t>
  </si>
  <si>
    <t>fra 20/2003</t>
  </si>
  <si>
    <t>03-013</t>
  </si>
  <si>
    <t>mª jose pilan lozano</t>
  </si>
  <si>
    <t>pago rafa pardo</t>
  </si>
  <si>
    <t>servidor principal - oliag</t>
  </si>
  <si>
    <t>fra 17/2003</t>
  </si>
  <si>
    <t>fra 18/2003</t>
  </si>
  <si>
    <t>03-016</t>
  </si>
  <si>
    <t>juan oliver valderas</t>
  </si>
  <si>
    <t>pago siro</t>
  </si>
  <si>
    <t>03-015</t>
  </si>
  <si>
    <t>francisco moltó lacroix</t>
  </si>
  <si>
    <t>parte fra 19-2003</t>
  </si>
  <si>
    <t>03-011</t>
  </si>
  <si>
    <t>rosabelen pardo</t>
  </si>
  <si>
    <t>fra 02-004</t>
  </si>
  <si>
    <t>03-014</t>
  </si>
  <si>
    <t>ramon cifre puchades</t>
  </si>
  <si>
    <t>fra 01-2004</t>
  </si>
  <si>
    <t>04-003</t>
  </si>
  <si>
    <t>miguel higón nogueroles</t>
  </si>
  <si>
    <t>04-002</t>
  </si>
  <si>
    <t>juan luis pastor segarra (siro)</t>
  </si>
  <si>
    <t>fra 04-2004</t>
  </si>
  <si>
    <t>jaime lujan e hijos,c.b.</t>
  </si>
  <si>
    <t>fra 05-2004</t>
  </si>
  <si>
    <t>fra 06-2004</t>
  </si>
  <si>
    <t>03-004-mod</t>
  </si>
  <si>
    <t>ana mª sánchez olcina</t>
  </si>
  <si>
    <t>fra 07-2004</t>
  </si>
  <si>
    <t>03-010</t>
  </si>
  <si>
    <t>promociones lujiran cb</t>
  </si>
  <si>
    <t>parte fra 10/2004</t>
  </si>
  <si>
    <t>arycanda construccion s.l.</t>
  </si>
  <si>
    <t>fra 08/2004</t>
  </si>
  <si>
    <t>02-003-urb</t>
  </si>
  <si>
    <t>fra 09/2004</t>
  </si>
  <si>
    <t>04-007</t>
  </si>
  <si>
    <t>marcos lujan iranzo</t>
  </si>
  <si>
    <t>ivan lujan iranzo</t>
  </si>
  <si>
    <t>liq. Fra 10/2004</t>
  </si>
  <si>
    <t>X</t>
  </si>
  <si>
    <t>04-004</t>
  </si>
  <si>
    <t>pago al constructor</t>
  </si>
  <si>
    <t>provision de fondos</t>
  </si>
  <si>
    <t>fra 19/2004</t>
  </si>
  <si>
    <t>04-008</t>
  </si>
  <si>
    <t>oscar lujan iranzo</t>
  </si>
  <si>
    <t>fra 11/2004</t>
  </si>
  <si>
    <t>pardo vila</t>
  </si>
  <si>
    <t>fra 13/2004</t>
  </si>
  <si>
    <t>ST</t>
  </si>
  <si>
    <t>04-010</t>
  </si>
  <si>
    <t>fra 15/2004</t>
  </si>
  <si>
    <t>lezval</t>
  </si>
  <si>
    <t>fra 22/2004</t>
  </si>
  <si>
    <t>04-011</t>
  </si>
  <si>
    <t>ernesto garcia garcia</t>
  </si>
  <si>
    <t>fra 21/2004</t>
  </si>
  <si>
    <t>fra 20/2004</t>
  </si>
  <si>
    <t>trismestre</t>
  </si>
  <si>
    <t>trimestre</t>
  </si>
  <si>
    <t>fra 23/2004</t>
  </si>
  <si>
    <t>fra 24/2004</t>
  </si>
  <si>
    <t>04-013</t>
  </si>
  <si>
    <t>juan vicente lozano soler</t>
  </si>
  <si>
    <t>fra 25/2004</t>
  </si>
  <si>
    <t>fra 18/2004</t>
  </si>
  <si>
    <t>FRA 14/2004</t>
  </si>
  <si>
    <t>04-005</t>
  </si>
  <si>
    <t>prestamo a gustavo</t>
  </si>
  <si>
    <t>fra 27/2004</t>
  </si>
  <si>
    <t>fra 28/2004</t>
  </si>
  <si>
    <t>fra 30/2004</t>
  </si>
  <si>
    <t>pago sandra</t>
  </si>
  <si>
    <t>fra 26/2004</t>
  </si>
  <si>
    <t>st</t>
  </si>
  <si>
    <t>fra 31/2004</t>
  </si>
  <si>
    <t>fra 32/2004</t>
  </si>
  <si>
    <t>fra 29/2004</t>
  </si>
  <si>
    <t>fra 33/2004</t>
  </si>
  <si>
    <t>fra 35/2004</t>
  </si>
  <si>
    <t>fra 36/2004</t>
  </si>
  <si>
    <t>fco.javier garcia tebar</t>
  </si>
  <si>
    <t>m. jose pilan lozano</t>
  </si>
  <si>
    <t>miguel higon nogueroles</t>
  </si>
  <si>
    <t>fra  37/2004</t>
  </si>
  <si>
    <t>fra 38/2004</t>
  </si>
  <si>
    <t>fra 39/2004</t>
  </si>
  <si>
    <t>fra 34/2004</t>
  </si>
  <si>
    <t>prestamo a amparo</t>
  </si>
  <si>
    <t>señalizacion atico (4000)</t>
  </si>
  <si>
    <t xml:space="preserve">miguel angel </t>
  </si>
  <si>
    <t>promociones lujiran c.b.</t>
  </si>
  <si>
    <t>fra 42/2004</t>
  </si>
  <si>
    <t>fra 43/2004</t>
  </si>
  <si>
    <t>04-009</t>
  </si>
  <si>
    <t>vicente maravella perez</t>
  </si>
  <si>
    <t>fra 40/2004</t>
  </si>
  <si>
    <t>fra 01/2005</t>
  </si>
  <si>
    <t>fra 12/2004</t>
  </si>
  <si>
    <t>02-004</t>
  </si>
  <si>
    <t>fra 44/2004</t>
  </si>
  <si>
    <t>05-C02</t>
  </si>
  <si>
    <t>inmobiliaria piramides</t>
  </si>
  <si>
    <t>fra 03/2005</t>
  </si>
  <si>
    <t>promociones lezval</t>
  </si>
  <si>
    <t>fra 02/2005</t>
  </si>
  <si>
    <t>fra 04/2005</t>
  </si>
  <si>
    <t>05-C03</t>
  </si>
  <si>
    <t>joaquina argente darocas</t>
  </si>
  <si>
    <t>pago a carmen por 05-c03</t>
  </si>
  <si>
    <t>fra 07/2005</t>
  </si>
  <si>
    <t>lujirán c.b.</t>
  </si>
  <si>
    <t>fra 08/2005</t>
  </si>
  <si>
    <t>fra 09/2005</t>
  </si>
  <si>
    <t>fra 10/2005</t>
  </si>
  <si>
    <t>04-C02</t>
  </si>
  <si>
    <t>eva moreno garcia</t>
  </si>
  <si>
    <t>fra 12/2005</t>
  </si>
  <si>
    <t>fra 13/2005</t>
  </si>
  <si>
    <t>02-004-act</t>
  </si>
  <si>
    <t>fra 14/2005</t>
  </si>
  <si>
    <t>04-014-bas</t>
  </si>
  <si>
    <t>dpi pardo vila, s.l.</t>
  </si>
  <si>
    <t>fra 15/2005</t>
  </si>
  <si>
    <t>04-014-edif</t>
  </si>
  <si>
    <t>fra 16/2005</t>
  </si>
  <si>
    <t>04-001-bas</t>
  </si>
  <si>
    <t>fra 17/2005</t>
  </si>
  <si>
    <t>02-013-bas</t>
  </si>
  <si>
    <t>candido llorente torralba</t>
  </si>
  <si>
    <t>fra 11/2005</t>
  </si>
  <si>
    <t>fra 18/2005</t>
  </si>
  <si>
    <t>05-002</t>
  </si>
  <si>
    <t>hermanas terciarias capuchinas</t>
  </si>
  <si>
    <t>fra 06/2005</t>
  </si>
  <si>
    <t>fra 20/2005</t>
  </si>
  <si>
    <t>fra 19/2005</t>
  </si>
  <si>
    <t>fra  21/2005</t>
  </si>
  <si>
    <t>05-C06</t>
  </si>
  <si>
    <t>comunidad de prop. c/ cruz</t>
  </si>
  <si>
    <t>fra 23/2005</t>
  </si>
  <si>
    <t>02-019</t>
  </si>
  <si>
    <t>fra 22/2005</t>
  </si>
  <si>
    <t xml:space="preserve">fra </t>
  </si>
  <si>
    <t>05-008</t>
  </si>
  <si>
    <t>fra 26/2005</t>
  </si>
  <si>
    <t>fra 24/2005</t>
  </si>
  <si>
    <t>fra 27/2005</t>
  </si>
  <si>
    <t>fra  29/2005</t>
  </si>
  <si>
    <t>05-006</t>
  </si>
  <si>
    <t>comunidad pro. C/cruz, 7</t>
  </si>
  <si>
    <t>fra 28/2005</t>
  </si>
  <si>
    <t>fra 32/2005</t>
  </si>
  <si>
    <t>d.p.i. Pardo vila, s.l.</t>
  </si>
  <si>
    <t>fra 31/205</t>
  </si>
  <si>
    <t>04-016</t>
  </si>
  <si>
    <t>siro sica</t>
  </si>
  <si>
    <t>fra 30/2005</t>
  </si>
  <si>
    <t>fra 34/2005</t>
  </si>
  <si>
    <t>fra 35/2005</t>
  </si>
  <si>
    <t>fra 36/2005</t>
  </si>
  <si>
    <t>05-004</t>
  </si>
  <si>
    <t>navidad carmen</t>
  </si>
  <si>
    <t>fra 33/2005</t>
  </si>
  <si>
    <t>fra 37/2005</t>
  </si>
  <si>
    <t>fra 38/2005</t>
  </si>
  <si>
    <t>fra 01/2006</t>
  </si>
  <si>
    <t>fra 02/2006</t>
  </si>
  <si>
    <t>fra 06/2006</t>
  </si>
  <si>
    <t>ST marzo 06</t>
  </si>
  <si>
    <t>ST enero 06</t>
  </si>
  <si>
    <t>ST febrero</t>
  </si>
  <si>
    <t>cobrada 29-03-06</t>
  </si>
  <si>
    <t>cobrada 01-03-06</t>
  </si>
  <si>
    <t>fra 03/2006</t>
  </si>
  <si>
    <t>05-012</t>
  </si>
  <si>
    <t>comunidad prop. cadiz 38</t>
  </si>
  <si>
    <t>PENDIENTE</t>
  </si>
  <si>
    <t>fra 04/2006</t>
  </si>
  <si>
    <t>fra 05/2006</t>
  </si>
  <si>
    <t>06-002</t>
  </si>
  <si>
    <t>cobrada 19-04-06</t>
  </si>
  <si>
    <t>cobrada 28-04-06</t>
  </si>
  <si>
    <t>fra 07/2006</t>
  </si>
  <si>
    <t>ST abril 06</t>
  </si>
  <si>
    <t>fra 08/2006</t>
  </si>
  <si>
    <t>ST mayo 06</t>
  </si>
  <si>
    <t>cobrada 30-05-06</t>
  </si>
  <si>
    <t>fra 09/2006</t>
  </si>
  <si>
    <t>amin khallouf chaher</t>
  </si>
  <si>
    <t>cobrada 15-06-06</t>
  </si>
  <si>
    <t>fra 10/2006</t>
  </si>
  <si>
    <t>05-009</t>
  </si>
  <si>
    <t>06-c03</t>
  </si>
  <si>
    <t>vicente lujan cuallado</t>
  </si>
  <si>
    <t>cobrada 16-06-06</t>
  </si>
  <si>
    <t>fra 11/2006</t>
  </si>
  <si>
    <t>fra 13/2006</t>
  </si>
  <si>
    <t>fra 14/2006</t>
  </si>
  <si>
    <t>03-006</t>
  </si>
  <si>
    <t>cga promociones c.b.</t>
  </si>
  <si>
    <t>fra 15/2006</t>
  </si>
  <si>
    <t>03-006-urb</t>
  </si>
  <si>
    <t>fra 12/2006</t>
  </si>
  <si>
    <t>ST junio 06</t>
  </si>
  <si>
    <t>cobrada 29-06-06</t>
  </si>
  <si>
    <t>fra 16/2006</t>
  </si>
  <si>
    <t>04-001</t>
  </si>
  <si>
    <t>fra 17/2006</t>
  </si>
  <si>
    <t>05-005</t>
  </si>
  <si>
    <t>fra 18/2006</t>
  </si>
  <si>
    <t>05-011</t>
  </si>
  <si>
    <t>villas de les blasques</t>
  </si>
  <si>
    <t>fra 19/2006</t>
  </si>
  <si>
    <t>04-018-bas-mod</t>
  </si>
  <si>
    <t>fra 20/2006</t>
  </si>
  <si>
    <t>05-010</t>
  </si>
  <si>
    <t>fra 21/2006</t>
  </si>
  <si>
    <t>04-018</t>
  </si>
  <si>
    <t>fra 22/2006</t>
  </si>
  <si>
    <t>fra 23/2006</t>
  </si>
  <si>
    <t>fra 24/2006</t>
  </si>
  <si>
    <t>06-003</t>
  </si>
  <si>
    <t>cobrada 28-07-06</t>
  </si>
  <si>
    <t>PARTE PENDIENTE</t>
  </si>
  <si>
    <t>fra 25/2006</t>
  </si>
  <si>
    <t>06-005</t>
  </si>
  <si>
    <t>javier estellés estrella</t>
  </si>
  <si>
    <t>cobrada 28-09-06</t>
  </si>
  <si>
    <t>fra 28/2006</t>
  </si>
  <si>
    <t>cdad. prop. c/ cruz</t>
  </si>
  <si>
    <t>cobrada 05-10-06</t>
  </si>
  <si>
    <t>fra 26/2006</t>
  </si>
  <si>
    <t>fra 27/2006</t>
  </si>
  <si>
    <t>alb 15/2006</t>
  </si>
  <si>
    <t>rosabelen pardo ballester</t>
  </si>
  <si>
    <t>alb 14/2006</t>
  </si>
  <si>
    <t>06-C02</t>
  </si>
  <si>
    <t>colegio santa cruz</t>
  </si>
  <si>
    <t>PAGADO 2000 €</t>
  </si>
  <si>
    <t>fra 29/2006</t>
  </si>
  <si>
    <t>01-008</t>
  </si>
  <si>
    <t>josefina cedrón garcia</t>
  </si>
  <si>
    <t>cobrada 18-10-06</t>
  </si>
  <si>
    <t>fra 30/2006</t>
  </si>
  <si>
    <t>cobrada 09-11-06</t>
  </si>
  <si>
    <t>cobrado 27-11-06</t>
  </si>
  <si>
    <t>cobrado 29-11-06</t>
  </si>
  <si>
    <t>alb. 25/06</t>
  </si>
  <si>
    <t>alb 23/06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</si>
</sst>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_p_t_a"/>
    <numFmt numFmtId="173" formatCode="#.##0"/>
    <numFmt numFmtId="174" formatCode="#.##0.00"/>
    <numFmt numFmtId="175" formatCode="#,##0.00\ [$€-1]"/>
    <numFmt numFmtId="176" formatCode="#,##0.00\ _p_t_a"/>
  </numFmts>
  <fonts count="4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.5"/>
      <name val="ISOCP"/>
      <family val="0"/>
    </font>
    <font>
      <sz val="9.5"/>
      <color indexed="9"/>
      <name val="ISOCP"/>
      <family val="0"/>
    </font>
    <font>
      <sz val="9.5"/>
      <name val="Arial"/>
      <family val="0"/>
    </font>
    <font>
      <b/>
      <sz val="9.5"/>
      <name val="Arial"/>
      <family val="2"/>
    </font>
    <font>
      <sz val="10"/>
      <color indexed="22"/>
      <name val="Arial"/>
      <family val="2"/>
    </font>
    <font>
      <i/>
      <sz val="10"/>
      <color indexed="22"/>
      <name val="Arial"/>
      <family val="2"/>
    </font>
    <font>
      <i/>
      <sz val="11"/>
      <color indexed="22"/>
      <name val="Zurich BlkEx BT"/>
      <family val="2"/>
    </font>
    <font>
      <sz val="11.25"/>
      <name val="Arial"/>
      <family val="0"/>
    </font>
    <font>
      <b/>
      <sz val="11.25"/>
      <name val="Arial"/>
      <family val="0"/>
    </font>
    <font>
      <i/>
      <sz val="11"/>
      <color indexed="22"/>
      <name val="Zinjaro LET"/>
      <family val="0"/>
    </font>
    <font>
      <sz val="10"/>
      <color indexed="47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2"/>
      <color indexed="23"/>
      <name val="Arial"/>
      <family val="2"/>
    </font>
    <font>
      <b/>
      <sz val="10"/>
      <color indexed="47"/>
      <name val="Tahoma"/>
      <family val="2"/>
    </font>
    <font>
      <b/>
      <sz val="10"/>
      <color indexed="62"/>
      <name val="Futura Md BT"/>
      <family val="2"/>
    </font>
    <font>
      <b/>
      <u val="single"/>
      <sz val="36"/>
      <color indexed="55"/>
      <name val="BankGothic Lt BT"/>
      <family val="2"/>
    </font>
    <font>
      <b/>
      <u val="single"/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.25"/>
      <name val="Arial"/>
      <family val="0"/>
    </font>
    <font>
      <sz val="8.25"/>
      <name val="Arial"/>
      <family val="0"/>
    </font>
    <font>
      <b/>
      <sz val="15.25"/>
      <name val="Arial"/>
      <family val="0"/>
    </font>
    <font>
      <b/>
      <sz val="10.5"/>
      <name val="Arial"/>
      <family val="0"/>
    </font>
    <font>
      <sz val="9.25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172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4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3" fillId="0" borderId="0" xfId="0" applyNumberFormat="1" applyFont="1" applyBorder="1" applyAlignment="1">
      <alignment/>
    </xf>
    <xf numFmtId="14" fontId="0" fillId="0" borderId="5" xfId="0" applyNumberFormat="1" applyBorder="1" applyAlignment="1">
      <alignment/>
    </xf>
    <xf numFmtId="0" fontId="5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16" fontId="5" fillId="2" borderId="6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7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14" fontId="2" fillId="0" borderId="0" xfId="0" applyNumberFormat="1" applyFont="1" applyAlignment="1">
      <alignment/>
    </xf>
    <xf numFmtId="3" fontId="8" fillId="4" borderId="6" xfId="0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172" fontId="8" fillId="4" borderId="6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16" fontId="5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horizontal="center"/>
    </xf>
    <xf numFmtId="3" fontId="10" fillId="4" borderId="6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0" fillId="3" borderId="4" xfId="0" applyFill="1" applyBorder="1" applyAlignment="1">
      <alignment/>
    </xf>
    <xf numFmtId="3" fontId="9" fillId="3" borderId="11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172" fontId="0" fillId="3" borderId="5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4" fillId="2" borderId="6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3" fontId="6" fillId="3" borderId="1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172" fontId="1" fillId="2" borderId="15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7" xfId="0" applyNumberFormat="1" applyBorder="1" applyAlignment="1">
      <alignment/>
    </xf>
    <xf numFmtId="2" fontId="0" fillId="0" borderId="6" xfId="0" applyNumberFormat="1" applyBorder="1" applyAlignment="1">
      <alignment/>
    </xf>
    <xf numFmtId="2" fontId="6" fillId="3" borderId="6" xfId="0" applyNumberFormat="1" applyFon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1" fillId="2" borderId="15" xfId="0" applyNumberFormat="1" applyFont="1" applyFill="1" applyBorder="1" applyAlignment="1">
      <alignment/>
    </xf>
    <xf numFmtId="2" fontId="9" fillId="3" borderId="11" xfId="0" applyNumberFormat="1" applyFon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3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  <xf numFmtId="14" fontId="0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4" fontId="0" fillId="5" borderId="0" xfId="0" applyNumberFormat="1" applyFill="1" applyBorder="1" applyAlignment="1">
      <alignment/>
    </xf>
    <xf numFmtId="2" fontId="3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4" fontId="0" fillId="5" borderId="0" xfId="0" applyNumberFormat="1" applyFill="1" applyAlignment="1">
      <alignment/>
    </xf>
    <xf numFmtId="4" fontId="3" fillId="0" borderId="4" xfId="0" applyNumberFormat="1" applyFont="1" applyBorder="1" applyAlignment="1">
      <alignment/>
    </xf>
    <xf numFmtId="4" fontId="0" fillId="5" borderId="7" xfId="0" applyNumberFormat="1" applyFill="1" applyBorder="1" applyAlignment="1">
      <alignment/>
    </xf>
    <xf numFmtId="16" fontId="5" fillId="6" borderId="6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4" fontId="0" fillId="0" borderId="9" xfId="0" applyNumberForma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" fontId="15" fillId="0" borderId="4" xfId="0" applyNumberFormat="1" applyFont="1" applyBorder="1" applyAlignment="1">
      <alignment/>
    </xf>
    <xf numFmtId="4" fontId="17" fillId="0" borderId="4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4" fontId="17" fillId="0" borderId="4" xfId="0" applyNumberFormat="1" applyFont="1" applyFill="1" applyBorder="1" applyAlignment="1">
      <alignment/>
    </xf>
    <xf numFmtId="4" fontId="15" fillId="0" borderId="4" xfId="0" applyNumberFormat="1" applyFont="1" applyFill="1" applyBorder="1" applyAlignment="1">
      <alignment/>
    </xf>
    <xf numFmtId="3" fontId="16" fillId="0" borderId="4" xfId="0" applyNumberFormat="1" applyFont="1" applyFill="1" applyBorder="1" applyAlignment="1">
      <alignment/>
    </xf>
    <xf numFmtId="3" fontId="17" fillId="0" borderId="5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3" fontId="20" fillId="0" borderId="0" xfId="0" applyNumberFormat="1" applyFont="1" applyAlignment="1">
      <alignment/>
    </xf>
    <xf numFmtId="0" fontId="21" fillId="0" borderId="5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2" fontId="21" fillId="0" borderId="4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4" fillId="3" borderId="1" xfId="0" applyNumberFormat="1" applyFont="1" applyFill="1" applyBorder="1" applyAlignment="1">
      <alignment/>
    </xf>
    <xf numFmtId="0" fontId="25" fillId="0" borderId="4" xfId="0" applyFont="1" applyBorder="1" applyAlignment="1">
      <alignment/>
    </xf>
    <xf numFmtId="0" fontId="25" fillId="0" borderId="0" xfId="0" applyFont="1" applyBorder="1" applyAlignment="1">
      <alignment/>
    </xf>
    <xf numFmtId="0" fontId="0" fillId="7" borderId="6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1" xfId="0" applyFill="1" applyBorder="1" applyAlignment="1">
      <alignment/>
    </xf>
    <xf numFmtId="16" fontId="5" fillId="7" borderId="6" xfId="0" applyNumberFormat="1" applyFont="1" applyFill="1" applyBorder="1" applyAlignment="1">
      <alignment/>
    </xf>
    <xf numFmtId="0" fontId="5" fillId="7" borderId="6" xfId="0" applyFont="1" applyFill="1" applyBorder="1" applyAlignment="1">
      <alignment/>
    </xf>
    <xf numFmtId="16" fontId="5" fillId="7" borderId="1" xfId="0" applyNumberFormat="1" applyFont="1" applyFill="1" applyBorder="1" applyAlignment="1">
      <alignment/>
    </xf>
    <xf numFmtId="0" fontId="0" fillId="8" borderId="6" xfId="0" applyFill="1" applyBorder="1" applyAlignment="1">
      <alignment/>
    </xf>
    <xf numFmtId="0" fontId="0" fillId="7" borderId="0" xfId="0" applyFill="1" applyAlignment="1">
      <alignment/>
    </xf>
    <xf numFmtId="4" fontId="0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0" fillId="0" borderId="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9" xfId="0" applyNumberFormat="1" applyFont="1" applyBorder="1" applyAlignment="1">
      <alignment/>
    </xf>
    <xf numFmtId="14" fontId="27" fillId="0" borderId="0" xfId="0" applyNumberFormat="1" applyFont="1" applyAlignment="1">
      <alignment/>
    </xf>
    <xf numFmtId="0" fontId="28" fillId="0" borderId="0" xfId="0" applyFont="1" applyAlignment="1">
      <alignment/>
    </xf>
    <xf numFmtId="16" fontId="5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16" fontId="5" fillId="5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Alignment="1">
      <alignment/>
    </xf>
    <xf numFmtId="16" fontId="5" fillId="8" borderId="6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32" fillId="5" borderId="0" xfId="0" applyFont="1" applyFill="1" applyBorder="1" applyAlignment="1">
      <alignment/>
    </xf>
    <xf numFmtId="14" fontId="0" fillId="10" borderId="0" xfId="0" applyNumberFormat="1" applyFill="1" applyBorder="1" applyAlignment="1">
      <alignment/>
    </xf>
    <xf numFmtId="0" fontId="0" fillId="10" borderId="0" xfId="0" applyFill="1" applyBorder="1" applyAlignment="1">
      <alignment/>
    </xf>
    <xf numFmtId="0" fontId="32" fillId="10" borderId="0" xfId="0" applyFont="1" applyFill="1" applyBorder="1" applyAlignment="1">
      <alignment/>
    </xf>
    <xf numFmtId="0" fontId="0" fillId="10" borderId="0" xfId="0" applyFill="1" applyAlignment="1">
      <alignment/>
    </xf>
    <xf numFmtId="4" fontId="31" fillId="10" borderId="4" xfId="0" applyNumberFormat="1" applyFont="1" applyFill="1" applyBorder="1" applyAlignment="1">
      <alignment/>
    </xf>
    <xf numFmtId="4" fontId="0" fillId="10" borderId="4" xfId="0" applyNumberFormat="1" applyFill="1" applyBorder="1" applyAlignment="1">
      <alignment/>
    </xf>
    <xf numFmtId="3" fontId="0" fillId="10" borderId="0" xfId="0" applyNumberFormat="1" applyFill="1" applyBorder="1" applyAlignment="1">
      <alignment/>
    </xf>
    <xf numFmtId="14" fontId="0" fillId="10" borderId="0" xfId="0" applyNumberFormat="1" applyFont="1" applyFill="1" applyBorder="1" applyAlignment="1">
      <alignment/>
    </xf>
    <xf numFmtId="0" fontId="0" fillId="10" borderId="0" xfId="0" applyFont="1" applyFill="1" applyBorder="1" applyAlignment="1">
      <alignment/>
    </xf>
    <xf numFmtId="4" fontId="0" fillId="10" borderId="0" xfId="0" applyNumberFormat="1" applyFill="1" applyBorder="1" applyAlignment="1">
      <alignment/>
    </xf>
    <xf numFmtId="16" fontId="3" fillId="5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/>
    </xf>
    <xf numFmtId="16" fontId="5" fillId="11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11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5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4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9" xfId="0" applyBorder="1" applyAlignment="1">
      <alignment/>
    </xf>
    <xf numFmtId="4" fontId="3" fillId="0" borderId="9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4" fontId="3" fillId="0" borderId="5" xfId="0" applyNumberFormat="1" applyFont="1" applyFill="1" applyBorder="1" applyAlignment="1">
      <alignment/>
    </xf>
    <xf numFmtId="4" fontId="41" fillId="0" borderId="9" xfId="0" applyNumberFormat="1" applyFont="1" applyBorder="1" applyAlignment="1">
      <alignment/>
    </xf>
    <xf numFmtId="0" fontId="41" fillId="0" borderId="9" xfId="0" applyFont="1" applyBorder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Border="1" applyAlignment="1">
      <alignment/>
    </xf>
    <xf numFmtId="4" fontId="42" fillId="0" borderId="9" xfId="0" applyNumberFormat="1" applyFont="1" applyBorder="1" applyAlignment="1">
      <alignment/>
    </xf>
    <xf numFmtId="0" fontId="42" fillId="0" borderId="9" xfId="0" applyFont="1" applyBorder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2" fontId="41" fillId="0" borderId="9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4" fontId="43" fillId="0" borderId="9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14" fontId="0" fillId="12" borderId="0" xfId="0" applyNumberFormat="1" applyFont="1" applyFill="1" applyAlignment="1">
      <alignment/>
    </xf>
    <xf numFmtId="0" fontId="0" fillId="12" borderId="0" xfId="0" applyFont="1" applyFill="1" applyAlignment="1">
      <alignment/>
    </xf>
    <xf numFmtId="3" fontId="0" fillId="12" borderId="0" xfId="0" applyNumberFormat="1" applyFont="1" applyFill="1" applyBorder="1" applyAlignment="1">
      <alignment/>
    </xf>
    <xf numFmtId="4" fontId="0" fillId="12" borderId="0" xfId="0" applyNumberFormat="1" applyFont="1" applyFill="1" applyBorder="1" applyAlignment="1">
      <alignment/>
    </xf>
    <xf numFmtId="0" fontId="0" fillId="12" borderId="0" xfId="0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14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14" fontId="0" fillId="4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4" fontId="0" fillId="5" borderId="0" xfId="0" applyNumberFormat="1" applyFont="1" applyFill="1" applyBorder="1" applyAlignment="1">
      <alignment/>
    </xf>
    <xf numFmtId="14" fontId="0" fillId="13" borderId="0" xfId="0" applyNumberFormat="1" applyFont="1" applyFill="1" applyAlignment="1">
      <alignment/>
    </xf>
    <xf numFmtId="0" fontId="0" fillId="13" borderId="0" xfId="0" applyFont="1" applyFill="1" applyAlignment="1">
      <alignment/>
    </xf>
    <xf numFmtId="4" fontId="0" fillId="13" borderId="0" xfId="0" applyNumberFormat="1" applyFont="1" applyFill="1" applyBorder="1" applyAlignment="1">
      <alignment/>
    </xf>
    <xf numFmtId="0" fontId="0" fillId="13" borderId="12" xfId="0" applyFill="1" applyBorder="1" applyAlignment="1">
      <alignment/>
    </xf>
    <xf numFmtId="4" fontId="43" fillId="13" borderId="12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4" fontId="42" fillId="4" borderId="12" xfId="0" applyNumberFormat="1" applyFont="1" applyFill="1" applyBorder="1" applyAlignment="1">
      <alignment/>
    </xf>
    <xf numFmtId="0" fontId="42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2" fontId="0" fillId="12" borderId="12" xfId="0" applyNumberFormat="1" applyFont="1" applyFill="1" applyBorder="1" applyAlignment="1">
      <alignment/>
    </xf>
    <xf numFmtId="4" fontId="42" fillId="12" borderId="12" xfId="0" applyNumberFormat="1" applyFont="1" applyFill="1" applyBorder="1" applyAlignment="1">
      <alignment/>
    </xf>
    <xf numFmtId="4" fontId="0" fillId="12" borderId="12" xfId="0" applyNumberFormat="1" applyFont="1" applyFill="1" applyBorder="1" applyAlignment="1">
      <alignment/>
    </xf>
    <xf numFmtId="176" fontId="0" fillId="12" borderId="0" xfId="0" applyNumberFormat="1" applyFont="1" applyFill="1" applyAlignment="1">
      <alignment horizontal="right"/>
    </xf>
    <xf numFmtId="176" fontId="0" fillId="12" borderId="0" xfId="0" applyNumberFormat="1" applyFont="1" applyFill="1" applyBorder="1" applyAlignment="1">
      <alignment horizontal="right"/>
    </xf>
    <xf numFmtId="14" fontId="0" fillId="12" borderId="0" xfId="0" applyNumberFormat="1" applyFont="1" applyFill="1" applyBorder="1" applyAlignment="1">
      <alignment/>
    </xf>
    <xf numFmtId="4" fontId="44" fillId="12" borderId="12" xfId="0" applyNumberFormat="1" applyFont="1" applyFill="1" applyBorder="1" applyAlignment="1">
      <alignment/>
    </xf>
    <xf numFmtId="14" fontId="44" fillId="12" borderId="0" xfId="0" applyNumberFormat="1" applyFont="1" applyFill="1" applyBorder="1" applyAlignment="1">
      <alignment/>
    </xf>
    <xf numFmtId="0" fontId="44" fillId="12" borderId="0" xfId="0" applyFont="1" applyFill="1" applyBorder="1" applyAlignment="1">
      <alignment/>
    </xf>
    <xf numFmtId="176" fontId="44" fillId="12" borderId="0" xfId="0" applyNumberFormat="1" applyFont="1" applyFill="1" applyBorder="1" applyAlignment="1">
      <alignment horizontal="right"/>
    </xf>
    <xf numFmtId="3" fontId="44" fillId="12" borderId="0" xfId="0" applyNumberFormat="1" applyFont="1" applyFill="1" applyBorder="1" applyAlignment="1">
      <alignment/>
    </xf>
    <xf numFmtId="4" fontId="44" fillId="12" borderId="0" xfId="0" applyNumberFormat="1" applyFont="1" applyFill="1" applyBorder="1" applyAlignment="1">
      <alignment/>
    </xf>
    <xf numFmtId="2" fontId="44" fillId="12" borderId="12" xfId="0" applyNumberFormat="1" applyFont="1" applyFill="1" applyBorder="1" applyAlignment="1">
      <alignment/>
    </xf>
    <xf numFmtId="14" fontId="3" fillId="12" borderId="0" xfId="0" applyNumberFormat="1" applyFont="1" applyFill="1" applyAlignment="1">
      <alignment/>
    </xf>
    <xf numFmtId="0" fontId="3" fillId="12" borderId="0" xfId="0" applyFont="1" applyFill="1" applyAlignment="1">
      <alignment/>
    </xf>
    <xf numFmtId="176" fontId="3" fillId="12" borderId="0" xfId="0" applyNumberFormat="1" applyFont="1" applyFill="1" applyAlignment="1">
      <alignment horizontal="right"/>
    </xf>
    <xf numFmtId="0" fontId="3" fillId="12" borderId="12" xfId="0" applyFont="1" applyFill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0" fillId="0" borderId="12" xfId="0" applyFill="1" applyBorder="1" applyAlignment="1">
      <alignment/>
    </xf>
    <xf numFmtId="3" fontId="0" fillId="4" borderId="0" xfId="0" applyNumberFormat="1" applyFont="1" applyFill="1" applyBorder="1" applyAlignment="1">
      <alignment/>
    </xf>
    <xf numFmtId="4" fontId="4" fillId="5" borderId="12" xfId="0" applyNumberFormat="1" applyFont="1" applyFill="1" applyBorder="1" applyAlignment="1">
      <alignment/>
    </xf>
    <xf numFmtId="14" fontId="3" fillId="13" borderId="0" xfId="0" applyNumberFormat="1" applyFont="1" applyFill="1" applyAlignment="1">
      <alignment/>
    </xf>
    <xf numFmtId="0" fontId="3" fillId="13" borderId="0" xfId="0" applyFont="1" applyFill="1" applyAlignment="1">
      <alignment/>
    </xf>
    <xf numFmtId="4" fontId="3" fillId="13" borderId="0" xfId="0" applyNumberFormat="1" applyFont="1" applyFill="1" applyBorder="1" applyAlignment="1">
      <alignment/>
    </xf>
    <xf numFmtId="0" fontId="44" fillId="13" borderId="0" xfId="0" applyFont="1" applyFill="1" applyAlignment="1">
      <alignment/>
    </xf>
    <xf numFmtId="4" fontId="0" fillId="4" borderId="12" xfId="0" applyNumberFormat="1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99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025"/>
          <c:h val="0.86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(Hoja1!$H$17,Hoja1!$H$64,Hoja1!$H$150)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8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808080"/>
              </a:solidFill>
              <a:ln w="3175"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(Hoja1!$I$17,Hoja1!$I$64,Hoja1!$I$150)</c:f>
              <c:numCache/>
            </c:numRef>
          </c:val>
        </c:ser>
        <c:overlap val="100"/>
        <c:axId val="55461201"/>
        <c:axId val="29388762"/>
      </c:barChart>
      <c:catAx>
        <c:axId val="554612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9388762"/>
        <c:crosses val="autoZero"/>
        <c:auto val="1"/>
        <c:lblOffset val="100"/>
        <c:noMultiLvlLbl val="0"/>
      </c:catAx>
      <c:val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546120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125"/>
          <c:y val="0.953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comparativo por años - (sólo B.I.)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2001</c:v>
          </c:tx>
          <c:spPr>
            <a:ln w="127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(Hoja1!$O$26,Hoja1!$P$38,Hoja1!$P$43,Hoja1!$P$56)</c:f>
              <c:numCache/>
            </c:numRef>
          </c:val>
          <c:smooth val="0"/>
        </c:ser>
        <c:ser>
          <c:idx val="1"/>
          <c:order val="1"/>
          <c:tx>
            <c:v>2002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(Hoja1!$O$77,Hoja1!$P$86,Hoja1!$P$112,Hoja1!$P$140)</c:f>
              <c:numCache/>
            </c:numRef>
          </c:val>
          <c:smooth val="0"/>
        </c:ser>
        <c:ser>
          <c:idx val="2"/>
          <c:order val="2"/>
          <c:tx>
            <c:v>2003</c:v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(Hoja1!$O$175,Hoja1!$Q$201,Hoja1!$Q$226,Hoja1!$Q$255)</c:f>
              <c:numCache/>
            </c:numRef>
          </c:val>
          <c:smooth val="0"/>
        </c:ser>
        <c:ser>
          <c:idx val="3"/>
          <c:order val="3"/>
          <c:tx>
            <c:v>2004</c:v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(Hoja1!$O$310,Hoja1!$P$346,Hoja1!$P$384,Hoja1!$P$420)</c:f>
              <c:numCache/>
            </c:numRef>
          </c:val>
          <c:smooth val="0"/>
        </c:ser>
        <c:ser>
          <c:idx val="4"/>
          <c:order val="4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(Hoja1!$O$461,Hoja1!$P$484,Hoja1!$P$502,Hoja1!$P$538)</c:f>
              <c:numCache/>
            </c:numRef>
          </c:val>
          <c:smooth val="0"/>
        </c:ser>
        <c:ser>
          <c:idx val="5"/>
          <c:order val="5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(Hoja1!$O$579,Hoja1!$P$616,Hoja1!$P$654,Hoja1!$P$677)</c:f>
              <c:numCache/>
            </c:numRef>
          </c:val>
          <c:smooth val="0"/>
        </c:ser>
        <c:marker val="1"/>
        <c:axId val="64386555"/>
        <c:axId val="42608084"/>
      </c:lineChart>
      <c:catAx>
        <c:axId val="6438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608084"/>
        <c:crosses val="autoZero"/>
        <c:auto val="1"/>
        <c:lblOffset val="100"/>
        <c:noMultiLvlLbl val="0"/>
      </c:catAx>
      <c:valAx>
        <c:axId val="4260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865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((Hoja1!$O$26,Hoja1!$P$38,Hoja1!$P$43,Hoja1!$P$56,Hoja1!$O$77,Hoja1!$P$86,Hoja1!$P$112,Hoja1!$P$140,Hoja1!$O$175,Hoja1!$Q$201,Hoja1!$Q$226,Hoja1!$Q$255,Hoja1!$O$310,Hoja1!$P$346,Hoja1!$P$384,Hoja1!$P$420),Hoja1!$O$461,Hoja1!$P$484,Hoja1!$P$538)</c:f>
              <c:numCache/>
            </c:numRef>
          </c:val>
          <c:smooth val="0"/>
        </c:ser>
        <c:marker val="1"/>
        <c:axId val="47928437"/>
        <c:axId val="28702750"/>
      </c:lineChart>
      <c:cat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</c:scaling>
        <c:axPos val="l"/>
        <c:majorGridlines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792843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2005 - B.I.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(Hoja1!$O$461,Hoja1!$O$484,Hoja1!$O$502,Hoja1!$O$538)</c:f>
              <c:numCache/>
            </c:numRef>
          </c:val>
          <c:smooth val="0"/>
        </c:ser>
        <c:ser>
          <c:idx val="1"/>
          <c:order val="1"/>
          <c:tx>
            <c:v>acu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(Hoja1!$O$461,Hoja1!$P$484,Hoja1!$P$502,Hoja1!$P$538)</c:f>
              <c:numCache/>
            </c:numRef>
          </c:val>
          <c:smooth val="0"/>
        </c:ser>
        <c:marker val="1"/>
        <c:axId val="56998159"/>
        <c:axId val="43221384"/>
      </c:line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1384"/>
        <c:crosses val="autoZero"/>
        <c:auto val="1"/>
        <c:lblOffset val="100"/>
        <c:noMultiLvlLbl val="0"/>
      </c:catAx>
      <c:valAx>
        <c:axId val="4322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81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cobros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(Hoja1!$J$463,Hoja1!$J$486,Hoja1!$J$504,Hoja1!$J$540)</c:f>
              <c:numCache/>
            </c:numRef>
          </c:val>
          <c:smooth val="0"/>
        </c:ser>
        <c:ser>
          <c:idx val="1"/>
          <c:order val="1"/>
          <c:tx>
            <c:v>iva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(Hoja1!$O$463,Hoja1!$O$486,Hoja1!$O$504,Hoja1!$O$540)</c:f>
              <c:numCache/>
            </c:numRef>
          </c:val>
          <c:smooth val="0"/>
        </c:ser>
        <c:ser>
          <c:idx val="2"/>
          <c:order val="2"/>
          <c:tx>
            <c:v>negro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(Hoja1!$F$463,Hoja1!$F$486,Hoja1!$F$504,Hoja1!$F$540)</c:f>
              <c:numCache/>
            </c:numRef>
          </c:val>
          <c:smooth val="0"/>
        </c:ser>
        <c:marker val="1"/>
        <c:axId val="53448137"/>
        <c:axId val="11271186"/>
      </c:line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1186"/>
        <c:crosses val="autoZero"/>
        <c:auto val="1"/>
        <c:lblOffset val="100"/>
        <c:noMultiLvlLbl val="0"/>
      </c:catAx>
      <c:valAx>
        <c:axId val="1127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481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2006 - B.I.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(Hoja1!$O$579,Hoja1!$O$616,Hoja1!$O$654,Hoja1!$O$677)</c:f>
              <c:numCache/>
            </c:numRef>
          </c:val>
          <c:smooth val="0"/>
        </c:ser>
        <c:ser>
          <c:idx val="1"/>
          <c:order val="1"/>
          <c:tx>
            <c:v>acu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(Hoja1!$O$579,Hoja1!$P$616,Hoja1!$P$654,Hoja1!$P$677)</c:f>
              <c:numCache/>
            </c:numRef>
          </c:val>
          <c:smooth val="0"/>
        </c:ser>
        <c:marker val="1"/>
        <c:axId val="34331811"/>
        <c:axId val="40550844"/>
      </c:line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50844"/>
        <c:crosses val="autoZero"/>
        <c:auto val="1"/>
        <c:lblOffset val="100"/>
        <c:noMultiLvlLbl val="0"/>
      </c:catAx>
      <c:valAx>
        <c:axId val="40550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31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año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cobros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(Hoja1!$J$82,Hoja1!$J$89,Hoja1!$J$117,Hoja1!$J$142)</c:f>
              <c:numCache/>
            </c:numRef>
          </c:val>
          <c:smooth val="0"/>
        </c:ser>
        <c:ser>
          <c:idx val="1"/>
          <c:order val="1"/>
          <c:tx>
            <c:v>iva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(Hoja1!$O$79,Hoja1!$O$88,Hoja1!$O$114,Hoja1!$O$142)</c:f>
              <c:numCache/>
            </c:numRef>
          </c:val>
          <c:smooth val="0"/>
        </c:ser>
        <c:ser>
          <c:idx val="2"/>
          <c:order val="2"/>
          <c:tx>
            <c:v>negro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(Hoja1!$F$82,Hoja1!$F$89,Hoja1!$F$117,Hoja1!$F$142)</c:f>
              <c:numCache/>
            </c:numRef>
          </c:val>
          <c:smooth val="0"/>
        </c:ser>
        <c:marker val="1"/>
        <c:axId val="63172267"/>
        <c:axId val="31679492"/>
      </c:lineChart>
      <c:catAx>
        <c:axId val="63172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79492"/>
        <c:crosses val="autoZero"/>
        <c:auto val="1"/>
        <c:lblOffset val="100"/>
        <c:noMultiLvlLbl val="0"/>
      </c:catAx>
      <c:valAx>
        <c:axId val="31679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7226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año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083"/>
          <c:w val="0.6995"/>
          <c:h val="0.75325"/>
        </c:manualLayout>
      </c:layout>
      <c:lineChart>
        <c:grouping val="standard"/>
        <c:varyColors val="0"/>
        <c:ser>
          <c:idx val="0"/>
          <c:order val="0"/>
          <c:tx>
            <c:v>cobros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(Hoja1!$J$24,Hoja1!$J$39,Hoja1!$J$45,Hoja1!$J$60)</c:f>
              <c:numCache/>
            </c:numRef>
          </c:val>
          <c:smooth val="0"/>
        </c:ser>
        <c:ser>
          <c:idx val="1"/>
          <c:order val="1"/>
          <c:tx>
            <c:v>iva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(Hoja1!$O$28,Hoja1!$O$40,Hoja1!$O$45,Hoja1!$O$58)</c:f>
              <c:numCache/>
            </c:numRef>
          </c:val>
          <c:smooth val="0"/>
        </c:ser>
        <c:ser>
          <c:idx val="2"/>
          <c:order val="2"/>
          <c:tx>
            <c:v>negro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(Hoja1!$F$24,Hoja1!$F$38,Hoja1!$F$44,Hoja1!$F$59)</c:f>
              <c:numCache/>
            </c:numRef>
          </c:val>
          <c:smooth val="0"/>
        </c:ser>
        <c:marker val="1"/>
        <c:axId val="16679973"/>
        <c:axId val="15902030"/>
      </c:lineChart>
      <c:catAx>
        <c:axId val="1667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trismestre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7997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año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cobros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(Hoja1!$J$178,Hoja1!$J$203,Hoja1!$J$231,Hoja1!$J$256)</c:f>
              <c:numCache/>
            </c:numRef>
          </c:val>
          <c:smooth val="0"/>
        </c:ser>
        <c:ser>
          <c:idx val="1"/>
          <c:order val="1"/>
          <c:tx>
            <c:v>iva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(Hoja1!$O$177,Hoja1!$O$202,Hoja1!$O$228,Hoja1!$O$256)</c:f>
              <c:numCache/>
            </c:numRef>
          </c:val>
          <c:smooth val="0"/>
        </c:ser>
        <c:ser>
          <c:idx val="2"/>
          <c:order val="2"/>
          <c:tx>
            <c:v>negro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(Hoja1!$F$178,Hoja1!$F$203,Hoja1!$F$231,Hoja1!$F$256)</c:f>
              <c:numCache/>
            </c:numRef>
          </c:val>
          <c:smooth val="0"/>
        </c:ser>
        <c:marker val="1"/>
        <c:axId val="8900543"/>
        <c:axId val="12996024"/>
      </c:lineChart>
      <c:catAx>
        <c:axId val="8900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trimestre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0054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cobros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(Hoja1!$J$312,Hoja1!$J$348,Hoja1!$J$386,Hoja1!$J$422)</c:f>
              <c:numCache/>
            </c:numRef>
          </c:val>
          <c:smooth val="0"/>
        </c:ser>
        <c:ser>
          <c:idx val="1"/>
          <c:order val="1"/>
          <c:tx>
            <c:v>iva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(Hoja1!$O$312,Hoja1!$O$348,Hoja1!$O$386,Hoja1!$O$422)</c:f>
              <c:numCache/>
            </c:numRef>
          </c:val>
          <c:smooth val="0"/>
        </c:ser>
        <c:ser>
          <c:idx val="2"/>
          <c:order val="2"/>
          <c:tx>
            <c:v>negro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(Hoja1!$F$312,Hoja1!$F$348,Hoja1!$F$386,Hoja1!$F$422)</c:f>
              <c:numCache/>
            </c:numRef>
          </c:val>
          <c:smooth val="0"/>
        </c:ser>
        <c:marker val="1"/>
        <c:axId val="49855353"/>
        <c:axId val="46044994"/>
      </c:line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53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2004 - B.I.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(Hoja1!$O$310,Hoja1!$O$346,Hoja1!$O$384,Hoja1!$O$420)</c:f>
              <c:numCache/>
            </c:numRef>
          </c:val>
          <c:smooth val="0"/>
        </c:ser>
        <c:ser>
          <c:idx val="1"/>
          <c:order val="1"/>
          <c:tx>
            <c:v>acu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(Hoja1!$O$310,Hoja1!$P$346,Hoja1!$P$384,Hoja1!$P$420)</c:f>
              <c:numCache/>
            </c:numRef>
          </c:val>
          <c:smooth val="0"/>
        </c:ser>
        <c:marker val="1"/>
        <c:axId val="11751763"/>
        <c:axId val="38657004"/>
      </c:line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17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2003 - B.I.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(Hoja1!$O$175,Hoja1!$P$201,Hoja1!$P$226,Hoja1!$P$255)</c:f>
              <c:numCache/>
            </c:numRef>
          </c:val>
          <c:smooth val="0"/>
        </c:ser>
        <c:ser>
          <c:idx val="1"/>
          <c:order val="1"/>
          <c:tx>
            <c:v>acu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(Hoja1!$O$175,Hoja1!$Q$201,Hoja1!$Q$226,Hoja1!$Q$255)</c:f>
              <c:numCache/>
            </c:numRef>
          </c:val>
          <c:smooth val="0"/>
        </c:ser>
        <c:marker val="1"/>
        <c:axId val="12368717"/>
        <c:axId val="44209590"/>
      </c:line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68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2002 - B.I.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(Hoja1!$O$77,Hoja1!$O$86,Hoja1!$O$112,Hoja1!$O$140)</c:f>
              <c:numCache/>
            </c:numRef>
          </c:val>
          <c:smooth val="0"/>
        </c:ser>
        <c:ser>
          <c:idx val="1"/>
          <c:order val="1"/>
          <c:tx>
            <c:v>acu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(Hoja1!$O$77,Hoja1!$P$86,Hoja1!$P$112,Hoja1!$P$140)</c:f>
              <c:numCache/>
            </c:numRef>
          </c:val>
          <c:smooth val="0"/>
        </c:ser>
        <c:marker val="1"/>
        <c:axId val="62341991"/>
        <c:axId val="24207008"/>
      </c:line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41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2001 - B.I.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(Hoja1!$O$26,Hoja1!$O$38,Hoja1!$O$43,Hoja1!$O$56)</c:f>
              <c:numCache/>
            </c:numRef>
          </c:val>
          <c:smooth val="0"/>
        </c:ser>
        <c:ser>
          <c:idx val="1"/>
          <c:order val="1"/>
          <c:tx>
            <c:v>acu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(Hoja1!$O$26,Hoja1!$P$38,Hoja1!$P$43,Hoja1!$P$56)</c:f>
              <c:numCache/>
            </c:numRef>
          </c:val>
          <c:smooth val="0"/>
        </c:ser>
        <c:marker val="1"/>
        <c:axId val="16536481"/>
        <c:axId val="14610602"/>
      </c:line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3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381000</xdr:colOff>
      <xdr:row>41</xdr:row>
      <xdr:rowOff>114300</xdr:rowOff>
    </xdr:from>
    <xdr:to>
      <xdr:col>31</xdr:col>
      <xdr:colOff>47625</xdr:colOff>
      <xdr:row>69</xdr:row>
      <xdr:rowOff>38100</xdr:rowOff>
    </xdr:to>
    <xdr:graphicFrame>
      <xdr:nvGraphicFramePr>
        <xdr:cNvPr id="1" name="Chart 2"/>
        <xdr:cNvGraphicFramePr/>
      </xdr:nvGraphicFramePr>
      <xdr:xfrm>
        <a:off x="19802475" y="6915150"/>
        <a:ext cx="8048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</xdr:colOff>
      <xdr:row>101</xdr:row>
      <xdr:rowOff>123825</xdr:rowOff>
    </xdr:from>
    <xdr:to>
      <xdr:col>29</xdr:col>
      <xdr:colOff>76200</xdr:colOff>
      <xdr:row>128</xdr:row>
      <xdr:rowOff>0</xdr:rowOff>
    </xdr:to>
    <xdr:graphicFrame>
      <xdr:nvGraphicFramePr>
        <xdr:cNvPr id="2" name="Chart 5"/>
        <xdr:cNvGraphicFramePr/>
      </xdr:nvGraphicFramePr>
      <xdr:xfrm>
        <a:off x="19431000" y="16878300"/>
        <a:ext cx="69246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28575</xdr:colOff>
      <xdr:row>72</xdr:row>
      <xdr:rowOff>28575</xdr:rowOff>
    </xdr:from>
    <xdr:to>
      <xdr:col>29</xdr:col>
      <xdr:colOff>66675</xdr:colOff>
      <xdr:row>100</xdr:row>
      <xdr:rowOff>123825</xdr:rowOff>
    </xdr:to>
    <xdr:graphicFrame>
      <xdr:nvGraphicFramePr>
        <xdr:cNvPr id="3" name="Chart 6"/>
        <xdr:cNvGraphicFramePr/>
      </xdr:nvGraphicFramePr>
      <xdr:xfrm>
        <a:off x="19450050" y="12049125"/>
        <a:ext cx="6896100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155</xdr:row>
      <xdr:rowOff>38100</xdr:rowOff>
    </xdr:from>
    <xdr:to>
      <xdr:col>5</xdr:col>
      <xdr:colOff>1190625</xdr:colOff>
      <xdr:row>156</xdr:row>
      <xdr:rowOff>0</xdr:rowOff>
    </xdr:to>
    <xdr:sp>
      <xdr:nvSpPr>
        <xdr:cNvPr id="4" name="AutoShape 8"/>
        <xdr:cNvSpPr>
          <a:spLocks/>
        </xdr:cNvSpPr>
      </xdr:nvSpPr>
      <xdr:spPr>
        <a:xfrm>
          <a:off x="523875" y="25774650"/>
          <a:ext cx="5086350" cy="55245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Normal3" dir="t"/>
          </a:scene3d>
          <a:sp3d extrusionH="887400" prstMaterial="legacyMatte"/>
        </a:bodyPr>
        <a:p>
          <a:pPr algn="ctr"/>
          <a:r>
            <a:rPr sz="3600" i="1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Tahoma"/>
              <a:cs typeface="Tahoma"/>
            </a:rPr>
            <a:t>año 2003</a:t>
          </a:r>
        </a:p>
      </xdr:txBody>
    </xdr:sp>
    <xdr:clientData/>
  </xdr:twoCellAnchor>
  <xdr:twoCellAnchor>
    <xdr:from>
      <xdr:col>5</xdr:col>
      <xdr:colOff>876300</xdr:colOff>
      <xdr:row>56</xdr:row>
      <xdr:rowOff>123825</xdr:rowOff>
    </xdr:from>
    <xdr:to>
      <xdr:col>5</xdr:col>
      <xdr:colOff>1123950</xdr:colOff>
      <xdr:row>78</xdr:row>
      <xdr:rowOff>104775</xdr:rowOff>
    </xdr:to>
    <xdr:sp>
      <xdr:nvSpPr>
        <xdr:cNvPr id="5" name="Line 10"/>
        <xdr:cNvSpPr>
          <a:spLocks/>
        </xdr:cNvSpPr>
      </xdr:nvSpPr>
      <xdr:spPr>
        <a:xfrm flipH="1" flipV="1">
          <a:off x="5295900" y="9372600"/>
          <a:ext cx="24765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56</xdr:row>
      <xdr:rowOff>85725</xdr:rowOff>
    </xdr:from>
    <xdr:to>
      <xdr:col>5</xdr:col>
      <xdr:colOff>723900</xdr:colOff>
      <xdr:row>75</xdr:row>
      <xdr:rowOff>76200</xdr:rowOff>
    </xdr:to>
    <xdr:sp>
      <xdr:nvSpPr>
        <xdr:cNvPr id="6" name="Line 11"/>
        <xdr:cNvSpPr>
          <a:spLocks/>
        </xdr:cNvSpPr>
      </xdr:nvSpPr>
      <xdr:spPr>
        <a:xfrm flipV="1">
          <a:off x="5133975" y="9334500"/>
          <a:ext cx="9525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128</xdr:row>
      <xdr:rowOff>142875</xdr:rowOff>
    </xdr:from>
    <xdr:to>
      <xdr:col>29</xdr:col>
      <xdr:colOff>95250</xdr:colOff>
      <xdr:row>154</xdr:row>
      <xdr:rowOff>28575</xdr:rowOff>
    </xdr:to>
    <xdr:graphicFrame>
      <xdr:nvGraphicFramePr>
        <xdr:cNvPr id="7" name="Chart 13"/>
        <xdr:cNvGraphicFramePr/>
      </xdr:nvGraphicFramePr>
      <xdr:xfrm>
        <a:off x="19421475" y="21288375"/>
        <a:ext cx="6953250" cy="4314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281</xdr:row>
      <xdr:rowOff>38100</xdr:rowOff>
    </xdr:from>
    <xdr:to>
      <xdr:col>5</xdr:col>
      <xdr:colOff>1190625</xdr:colOff>
      <xdr:row>284</xdr:row>
      <xdr:rowOff>104775</xdr:rowOff>
    </xdr:to>
    <xdr:sp>
      <xdr:nvSpPr>
        <xdr:cNvPr id="8" name="AutoShape 14"/>
        <xdr:cNvSpPr>
          <a:spLocks/>
        </xdr:cNvSpPr>
      </xdr:nvSpPr>
      <xdr:spPr>
        <a:xfrm>
          <a:off x="523875" y="46939200"/>
          <a:ext cx="5086350" cy="55245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Normal3" dir="t"/>
          </a:scene3d>
          <a:sp3d extrusionH="887400" prstMaterial="legacyMatte"/>
        </a:bodyPr>
        <a:p>
          <a:pPr algn="ctr"/>
          <a:r>
            <a:rPr sz="3600" i="1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Cooper Md BT"/>
              <a:cs typeface="Cooper Md BT"/>
            </a:rPr>
            <a:t>año 2004</a:t>
          </a:r>
        </a:p>
      </xdr:txBody>
    </xdr:sp>
    <xdr:clientData/>
  </xdr:twoCellAnchor>
  <xdr:twoCellAnchor>
    <xdr:from>
      <xdr:col>20</xdr:col>
      <xdr:colOff>28575</xdr:colOff>
      <xdr:row>155</xdr:row>
      <xdr:rowOff>228600</xdr:rowOff>
    </xdr:from>
    <xdr:to>
      <xdr:col>29</xdr:col>
      <xdr:colOff>95250</xdr:colOff>
      <xdr:row>179</xdr:row>
      <xdr:rowOff>66675</xdr:rowOff>
    </xdr:to>
    <xdr:graphicFrame>
      <xdr:nvGraphicFramePr>
        <xdr:cNvPr id="9" name="Chart 18"/>
        <xdr:cNvGraphicFramePr/>
      </xdr:nvGraphicFramePr>
      <xdr:xfrm>
        <a:off x="19450050" y="25965150"/>
        <a:ext cx="69246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628650</xdr:colOff>
      <xdr:row>338</xdr:row>
      <xdr:rowOff>133350</xdr:rowOff>
    </xdr:from>
    <xdr:to>
      <xdr:col>28</xdr:col>
      <xdr:colOff>0</xdr:colOff>
      <xdr:row>366</xdr:row>
      <xdr:rowOff>142875</xdr:rowOff>
    </xdr:to>
    <xdr:graphicFrame>
      <xdr:nvGraphicFramePr>
        <xdr:cNvPr id="10" name="Chart 19"/>
        <xdr:cNvGraphicFramePr/>
      </xdr:nvGraphicFramePr>
      <xdr:xfrm>
        <a:off x="17764125" y="56349900"/>
        <a:ext cx="7753350" cy="4562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619125</xdr:colOff>
      <xdr:row>306</xdr:row>
      <xdr:rowOff>114300</xdr:rowOff>
    </xdr:from>
    <xdr:to>
      <xdr:col>28</xdr:col>
      <xdr:colOff>0</xdr:colOff>
      <xdr:row>335</xdr:row>
      <xdr:rowOff>142875</xdr:rowOff>
    </xdr:to>
    <xdr:graphicFrame>
      <xdr:nvGraphicFramePr>
        <xdr:cNvPr id="11" name="Chart 20"/>
        <xdr:cNvGraphicFramePr/>
      </xdr:nvGraphicFramePr>
      <xdr:xfrm>
        <a:off x="17754600" y="51130200"/>
        <a:ext cx="7762875" cy="4743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647700</xdr:colOff>
      <xdr:row>276</xdr:row>
      <xdr:rowOff>0</xdr:rowOff>
    </xdr:from>
    <xdr:to>
      <xdr:col>28</xdr:col>
      <xdr:colOff>76200</xdr:colOff>
      <xdr:row>304</xdr:row>
      <xdr:rowOff>114300</xdr:rowOff>
    </xdr:to>
    <xdr:graphicFrame>
      <xdr:nvGraphicFramePr>
        <xdr:cNvPr id="12" name="Chart 21"/>
        <xdr:cNvGraphicFramePr/>
      </xdr:nvGraphicFramePr>
      <xdr:xfrm>
        <a:off x="17783175" y="46062900"/>
        <a:ext cx="7810500" cy="4743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628650</xdr:colOff>
      <xdr:row>240</xdr:row>
      <xdr:rowOff>0</xdr:rowOff>
    </xdr:from>
    <xdr:to>
      <xdr:col>28</xdr:col>
      <xdr:colOff>47625</xdr:colOff>
      <xdr:row>274</xdr:row>
      <xdr:rowOff>19050</xdr:rowOff>
    </xdr:to>
    <xdr:graphicFrame>
      <xdr:nvGraphicFramePr>
        <xdr:cNvPr id="13" name="Chart 22"/>
        <xdr:cNvGraphicFramePr/>
      </xdr:nvGraphicFramePr>
      <xdr:xfrm>
        <a:off x="17764125" y="40014525"/>
        <a:ext cx="7800975" cy="567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276</xdr:row>
      <xdr:rowOff>0</xdr:rowOff>
    </xdr:from>
    <xdr:to>
      <xdr:col>45</xdr:col>
      <xdr:colOff>400050</xdr:colOff>
      <xdr:row>348</xdr:row>
      <xdr:rowOff>133350</xdr:rowOff>
    </xdr:to>
    <xdr:graphicFrame>
      <xdr:nvGraphicFramePr>
        <xdr:cNvPr id="14" name="Chart 23"/>
        <xdr:cNvGraphicFramePr/>
      </xdr:nvGraphicFramePr>
      <xdr:xfrm>
        <a:off x="27041475" y="46062900"/>
        <a:ext cx="11830050" cy="11925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752475</xdr:colOff>
      <xdr:row>350</xdr:row>
      <xdr:rowOff>76200</xdr:rowOff>
    </xdr:from>
    <xdr:to>
      <xdr:col>40</xdr:col>
      <xdr:colOff>219075</xdr:colOff>
      <xdr:row>383</xdr:row>
      <xdr:rowOff>114300</xdr:rowOff>
    </xdr:to>
    <xdr:graphicFrame>
      <xdr:nvGraphicFramePr>
        <xdr:cNvPr id="15" name="Chart 24"/>
        <xdr:cNvGraphicFramePr/>
      </xdr:nvGraphicFramePr>
      <xdr:xfrm>
        <a:off x="27031950" y="58254900"/>
        <a:ext cx="7848600" cy="5381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95250</xdr:colOff>
      <xdr:row>432</xdr:row>
      <xdr:rowOff>38100</xdr:rowOff>
    </xdr:from>
    <xdr:to>
      <xdr:col>5</xdr:col>
      <xdr:colOff>1190625</xdr:colOff>
      <xdr:row>435</xdr:row>
      <xdr:rowOff>104775</xdr:rowOff>
    </xdr:to>
    <xdr:sp>
      <xdr:nvSpPr>
        <xdr:cNvPr id="16" name="AutoShape 25"/>
        <xdr:cNvSpPr>
          <a:spLocks/>
        </xdr:cNvSpPr>
      </xdr:nvSpPr>
      <xdr:spPr>
        <a:xfrm>
          <a:off x="523875" y="71532750"/>
          <a:ext cx="5086350" cy="55245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Normal3" dir="t"/>
          </a:scene3d>
          <a:sp3d extrusionH="887400" prstMaterial="legacyMatte"/>
        </a:bodyPr>
        <a:p>
          <a:pPr algn="ctr"/>
          <a:r>
            <a:rPr sz="3600" i="1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FF00"/>
              </a:solidFill>
              <a:latin typeface="Cooper Md BT"/>
              <a:cs typeface="Cooper Md BT"/>
            </a:rPr>
            <a:t>año 2005</a:t>
          </a:r>
        </a:p>
      </xdr:txBody>
    </xdr:sp>
    <xdr:clientData/>
  </xdr:twoCellAnchor>
  <xdr:twoCellAnchor>
    <xdr:from>
      <xdr:col>17</xdr:col>
      <xdr:colOff>619125</xdr:colOff>
      <xdr:row>369</xdr:row>
      <xdr:rowOff>133350</xdr:rowOff>
    </xdr:from>
    <xdr:to>
      <xdr:col>28</xdr:col>
      <xdr:colOff>0</xdr:colOff>
      <xdr:row>398</xdr:row>
      <xdr:rowOff>133350</xdr:rowOff>
    </xdr:to>
    <xdr:graphicFrame>
      <xdr:nvGraphicFramePr>
        <xdr:cNvPr id="17" name="Chart 26"/>
        <xdr:cNvGraphicFramePr/>
      </xdr:nvGraphicFramePr>
      <xdr:xfrm>
        <a:off x="17754600" y="61388625"/>
        <a:ext cx="7762875" cy="4714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182</xdr:row>
      <xdr:rowOff>0</xdr:rowOff>
    </xdr:from>
    <xdr:to>
      <xdr:col>29</xdr:col>
      <xdr:colOff>66675</xdr:colOff>
      <xdr:row>211</xdr:row>
      <xdr:rowOff>38100</xdr:rowOff>
    </xdr:to>
    <xdr:graphicFrame>
      <xdr:nvGraphicFramePr>
        <xdr:cNvPr id="18" name="Chart 27"/>
        <xdr:cNvGraphicFramePr/>
      </xdr:nvGraphicFramePr>
      <xdr:xfrm>
        <a:off x="19421475" y="30584775"/>
        <a:ext cx="6924675" cy="4752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95250</xdr:colOff>
      <xdr:row>550</xdr:row>
      <xdr:rowOff>38100</xdr:rowOff>
    </xdr:from>
    <xdr:to>
      <xdr:col>5</xdr:col>
      <xdr:colOff>1190625</xdr:colOff>
      <xdr:row>553</xdr:row>
      <xdr:rowOff>104775</xdr:rowOff>
    </xdr:to>
    <xdr:sp>
      <xdr:nvSpPr>
        <xdr:cNvPr id="19" name="AutoShape 30"/>
        <xdr:cNvSpPr>
          <a:spLocks/>
        </xdr:cNvSpPr>
      </xdr:nvSpPr>
      <xdr:spPr>
        <a:xfrm>
          <a:off x="523875" y="90782775"/>
          <a:ext cx="5086350" cy="55245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Normal3" dir="t"/>
          </a:scene3d>
          <a:sp3d extrusionH="887400" prstMaterial="legacyMatte"/>
        </a:bodyPr>
        <a:p>
          <a:pPr algn="ctr"/>
          <a:r>
            <a:rPr sz="3600" i="1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FF00"/>
              </a:solidFill>
              <a:latin typeface="ELEGANCE"/>
              <a:cs typeface="ELEGANCE"/>
            </a:rPr>
            <a:t>año 2006</a:t>
          </a:r>
        </a:p>
      </xdr:txBody>
    </xdr:sp>
    <xdr:clientData/>
  </xdr:twoCellAnchor>
  <xdr:twoCellAnchor>
    <xdr:from>
      <xdr:col>18</xdr:col>
      <xdr:colOff>0</xdr:colOff>
      <xdr:row>402</xdr:row>
      <xdr:rowOff>0</xdr:rowOff>
    </xdr:from>
    <xdr:to>
      <xdr:col>28</xdr:col>
      <xdr:colOff>9525</xdr:colOff>
      <xdr:row>430</xdr:row>
      <xdr:rowOff>76200</xdr:rowOff>
    </xdr:to>
    <xdr:graphicFrame>
      <xdr:nvGraphicFramePr>
        <xdr:cNvPr id="20" name="Chart 31"/>
        <xdr:cNvGraphicFramePr/>
      </xdr:nvGraphicFramePr>
      <xdr:xfrm>
        <a:off x="17897475" y="66617850"/>
        <a:ext cx="7629525" cy="4629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83"/>
  <sheetViews>
    <sheetView tabSelected="1" zoomScale="75" zoomScaleNormal="75" workbookViewId="0" topLeftCell="A512">
      <selection activeCell="G652" sqref="G652"/>
    </sheetView>
  </sheetViews>
  <sheetFormatPr defaultColWidth="11.421875" defaultRowHeight="12.75"/>
  <cols>
    <col min="1" max="1" width="6.421875" style="0" customWidth="1"/>
    <col min="2" max="2" width="17.140625" style="0" bestFit="1" customWidth="1"/>
    <col min="3" max="4" width="16.140625" style="0" customWidth="1"/>
    <col min="5" max="5" width="10.421875" style="0" customWidth="1"/>
    <col min="6" max="6" width="25.421875" style="0" customWidth="1"/>
    <col min="7" max="7" width="16.57421875" style="0" customWidth="1"/>
    <col min="8" max="8" width="14.28125" style="0" customWidth="1"/>
    <col min="9" max="9" width="16.140625" style="0" customWidth="1"/>
    <col min="10" max="10" width="15.421875" style="0" customWidth="1"/>
    <col min="11" max="11" width="13.140625" style="0" customWidth="1"/>
    <col min="12" max="12" width="19.7109375" style="0" bestFit="1" customWidth="1"/>
    <col min="13" max="13" width="17.57421875" style="0" bestFit="1" customWidth="1"/>
    <col min="14" max="14" width="6.421875" style="0" customWidth="1"/>
    <col min="15" max="15" width="17.8515625" style="0" customWidth="1"/>
    <col min="16" max="16" width="13.57421875" style="0" bestFit="1" customWidth="1"/>
    <col min="17" max="17" width="14.57421875" style="0" bestFit="1" customWidth="1"/>
  </cols>
  <sheetData>
    <row r="2" spans="1:15" ht="18">
      <c r="A2" t="s">
        <v>33</v>
      </c>
      <c r="B2" s="1" t="s">
        <v>0</v>
      </c>
      <c r="C2" s="2" t="s">
        <v>1</v>
      </c>
      <c r="D2" s="2"/>
      <c r="E2" s="38" t="s">
        <v>60</v>
      </c>
      <c r="F2" s="2" t="s">
        <v>6</v>
      </c>
      <c r="G2" s="2"/>
      <c r="H2" s="2"/>
      <c r="I2" s="2" t="s">
        <v>2</v>
      </c>
      <c r="J2" s="2" t="s">
        <v>3</v>
      </c>
      <c r="K2" s="2" t="s">
        <v>5</v>
      </c>
      <c r="L2" s="3" t="s">
        <v>4</v>
      </c>
      <c r="M2" s="60" t="s">
        <v>7</v>
      </c>
      <c r="O2" s="11" t="s">
        <v>30</v>
      </c>
    </row>
    <row r="4" spans="1:13" ht="12.75">
      <c r="A4" s="31" t="s">
        <v>34</v>
      </c>
      <c r="B4" s="4">
        <v>36557</v>
      </c>
      <c r="C4" t="s">
        <v>21</v>
      </c>
      <c r="F4" t="s">
        <v>17</v>
      </c>
      <c r="I4" s="6">
        <v>1250000</v>
      </c>
      <c r="J4" s="6"/>
      <c r="K4" s="6">
        <f>I4*0.16</f>
        <v>200000</v>
      </c>
      <c r="L4" s="6">
        <f>I4+K4-M4</f>
        <v>1225000</v>
      </c>
      <c r="M4" s="6">
        <f>I4*0.18</f>
        <v>225000</v>
      </c>
    </row>
    <row r="5" spans="1:13" ht="12.75">
      <c r="A5" s="31" t="s">
        <v>35</v>
      </c>
      <c r="B5" s="4">
        <v>36586</v>
      </c>
      <c r="C5" t="s">
        <v>18</v>
      </c>
      <c r="E5" t="s">
        <v>68</v>
      </c>
      <c r="F5" t="s">
        <v>19</v>
      </c>
      <c r="I5" s="6">
        <v>190000</v>
      </c>
      <c r="J5" s="6"/>
      <c r="K5" s="6">
        <f>I5*0.16</f>
        <v>30400</v>
      </c>
      <c r="L5" s="6">
        <v>220400</v>
      </c>
      <c r="M5" s="6">
        <v>0</v>
      </c>
    </row>
    <row r="6" spans="1:13" ht="12.75">
      <c r="A6" s="31" t="s">
        <v>36</v>
      </c>
      <c r="B6" s="4">
        <v>36641</v>
      </c>
      <c r="C6" t="s">
        <v>16</v>
      </c>
      <c r="F6" t="s">
        <v>17</v>
      </c>
      <c r="I6" s="6">
        <v>1000000</v>
      </c>
      <c r="J6" s="6"/>
      <c r="K6" s="6">
        <f>I6*0.16</f>
        <v>160000</v>
      </c>
      <c r="L6" s="6">
        <f>I6+K6-M6</f>
        <v>980000</v>
      </c>
      <c r="M6" s="6">
        <f>I6*0.18</f>
        <v>180000</v>
      </c>
    </row>
    <row r="7" spans="1:13" ht="12.75">
      <c r="A7" s="31" t="s">
        <v>37</v>
      </c>
      <c r="B7" s="4">
        <v>36644</v>
      </c>
      <c r="C7" t="s">
        <v>13</v>
      </c>
      <c r="E7" t="s">
        <v>68</v>
      </c>
      <c r="F7" t="s">
        <v>14</v>
      </c>
      <c r="I7" s="6">
        <v>93534</v>
      </c>
      <c r="J7" s="6"/>
      <c r="K7" s="6">
        <f>I7*0.16</f>
        <v>14965.44</v>
      </c>
      <c r="L7" s="6">
        <f>I7+K7</f>
        <v>108499.44</v>
      </c>
      <c r="M7" s="6">
        <v>0</v>
      </c>
    </row>
    <row r="8" spans="1:13" ht="12.75">
      <c r="A8" s="31" t="s">
        <v>38</v>
      </c>
      <c r="B8" s="9">
        <v>36644</v>
      </c>
      <c r="C8" s="10" t="s">
        <v>15</v>
      </c>
      <c r="D8" s="10"/>
      <c r="E8" s="10" t="s">
        <v>68</v>
      </c>
      <c r="F8" s="10" t="s">
        <v>14</v>
      </c>
      <c r="G8" s="10"/>
      <c r="H8" s="20">
        <v>108500</v>
      </c>
      <c r="J8" s="20"/>
      <c r="K8" s="20">
        <v>0</v>
      </c>
      <c r="L8" s="20">
        <v>0</v>
      </c>
      <c r="M8" s="6">
        <v>0</v>
      </c>
    </row>
    <row r="9" spans="1:13" ht="12.75">
      <c r="A9" s="31" t="s">
        <v>39</v>
      </c>
      <c r="B9" s="4" t="s">
        <v>55</v>
      </c>
      <c r="C9" s="8" t="s">
        <v>11</v>
      </c>
      <c r="D9" s="8"/>
      <c r="E9" s="8" t="s">
        <v>67</v>
      </c>
      <c r="F9" t="s">
        <v>12</v>
      </c>
      <c r="I9" s="6">
        <v>482600</v>
      </c>
      <c r="J9" s="6"/>
      <c r="K9" s="6">
        <f>I9*0.16</f>
        <v>77216</v>
      </c>
      <c r="L9" s="6">
        <f>I9+K9</f>
        <v>559816</v>
      </c>
      <c r="M9" s="6">
        <v>0</v>
      </c>
    </row>
    <row r="10" spans="1:13" ht="12.75">
      <c r="A10" s="31" t="s">
        <v>40</v>
      </c>
      <c r="B10" s="4">
        <v>36800</v>
      </c>
      <c r="C10" t="s">
        <v>10</v>
      </c>
      <c r="F10" t="s">
        <v>54</v>
      </c>
      <c r="I10" s="6">
        <v>120000</v>
      </c>
      <c r="J10" s="6"/>
      <c r="K10" s="6">
        <f>I10*0.16</f>
        <v>19200</v>
      </c>
      <c r="L10" s="6">
        <f>I10+K10</f>
        <v>139200</v>
      </c>
      <c r="M10" s="6">
        <f>I10*0.18</f>
        <v>21600</v>
      </c>
    </row>
    <row r="11" spans="1:13" ht="12.75">
      <c r="A11" s="31" t="s">
        <v>41</v>
      </c>
      <c r="B11" s="4">
        <v>36801</v>
      </c>
      <c r="C11" t="s">
        <v>52</v>
      </c>
      <c r="F11" t="s">
        <v>53</v>
      </c>
      <c r="I11" s="6">
        <v>105000</v>
      </c>
      <c r="J11" s="6"/>
      <c r="K11" s="6">
        <f>I11*0.16</f>
        <v>16800</v>
      </c>
      <c r="L11" s="6">
        <f>I11+K11</f>
        <v>121800</v>
      </c>
      <c r="M11" s="6">
        <f>I11*0.18</f>
        <v>18900</v>
      </c>
    </row>
    <row r="12" spans="1:13" ht="12.75">
      <c r="A12" s="31" t="s">
        <v>42</v>
      </c>
      <c r="B12" s="4">
        <v>36819</v>
      </c>
      <c r="C12" t="s">
        <v>8</v>
      </c>
      <c r="E12" t="s">
        <v>61</v>
      </c>
      <c r="F12" t="s">
        <v>9</v>
      </c>
      <c r="I12" s="6">
        <v>1020408</v>
      </c>
      <c r="J12" s="6"/>
      <c r="K12" s="6">
        <f>I12*0.16</f>
        <v>163265.28</v>
      </c>
      <c r="L12" s="6">
        <f>I12+K12-M12</f>
        <v>999999.8400000001</v>
      </c>
      <c r="M12" s="6">
        <f>I12*0.18</f>
        <v>183673.44</v>
      </c>
    </row>
    <row r="13" spans="1:13" ht="12.75">
      <c r="A13" s="31" t="s">
        <v>43</v>
      </c>
      <c r="B13" s="9">
        <v>36819</v>
      </c>
      <c r="C13" s="10" t="s">
        <v>22</v>
      </c>
      <c r="D13" s="10"/>
      <c r="E13" s="10" t="s">
        <v>61</v>
      </c>
      <c r="F13" s="10" t="s">
        <v>9</v>
      </c>
      <c r="G13" s="10"/>
      <c r="H13" s="20">
        <v>500000</v>
      </c>
      <c r="J13" s="20"/>
      <c r="K13" s="20">
        <v>0</v>
      </c>
      <c r="L13" s="20">
        <v>0</v>
      </c>
      <c r="M13" s="6"/>
    </row>
    <row r="14" spans="1:13" ht="12.75">
      <c r="A14" s="31" t="s">
        <v>44</v>
      </c>
      <c r="B14" s="9">
        <v>36831</v>
      </c>
      <c r="C14" s="10" t="s">
        <v>20</v>
      </c>
      <c r="D14" s="10"/>
      <c r="E14" s="10" t="s">
        <v>66</v>
      </c>
      <c r="F14" s="10" t="s">
        <v>19</v>
      </c>
      <c r="G14" s="10"/>
      <c r="H14" s="20">
        <v>220400</v>
      </c>
      <c r="J14" s="20"/>
      <c r="K14" s="20">
        <v>0</v>
      </c>
      <c r="L14" s="20">
        <v>0</v>
      </c>
      <c r="M14" s="6">
        <v>0</v>
      </c>
    </row>
    <row r="15" spans="1:13" ht="12.75">
      <c r="A15" s="31" t="s">
        <v>45</v>
      </c>
      <c r="B15" s="9">
        <v>36850</v>
      </c>
      <c r="C15" s="10" t="s">
        <v>22</v>
      </c>
      <c r="D15" s="10"/>
      <c r="E15" s="10" t="s">
        <v>61</v>
      </c>
      <c r="F15" s="10" t="s">
        <v>9</v>
      </c>
      <c r="G15" s="10"/>
      <c r="H15" s="20">
        <v>250000</v>
      </c>
      <c r="J15" s="20"/>
      <c r="K15" s="20">
        <v>0</v>
      </c>
      <c r="L15" s="20">
        <v>0</v>
      </c>
      <c r="M15" s="6">
        <v>0</v>
      </c>
    </row>
    <row r="16" spans="1:13" ht="12.75">
      <c r="A16" s="32"/>
      <c r="B16" s="4"/>
      <c r="I16" s="6"/>
      <c r="J16" s="6"/>
      <c r="K16" s="6"/>
      <c r="L16" s="6"/>
      <c r="M16" s="6">
        <f>I16*0.18</f>
        <v>0</v>
      </c>
    </row>
    <row r="17" spans="1:13" ht="15">
      <c r="A17" s="32"/>
      <c r="B17" s="4"/>
      <c r="H17" s="34">
        <f>SUM(H4:H15)</f>
        <v>1078900</v>
      </c>
      <c r="I17" s="34">
        <f>SUM(I4:I16)</f>
        <v>4261542</v>
      </c>
      <c r="J17" s="34"/>
      <c r="K17" s="34">
        <f>SUM(K4:K16)</f>
        <v>681846.72</v>
      </c>
      <c r="L17" s="34">
        <f>SUM(L4:L16)</f>
        <v>4354715.28</v>
      </c>
      <c r="M17" s="34">
        <f>SUM(M4:M16)</f>
        <v>629173.44</v>
      </c>
    </row>
    <row r="18" spans="1:13" ht="15">
      <c r="A18" s="32"/>
      <c r="B18" s="4"/>
      <c r="H18" s="46">
        <f>H17+I17</f>
        <v>5340442</v>
      </c>
      <c r="I18" s="6"/>
      <c r="J18" s="6"/>
      <c r="K18" s="6"/>
      <c r="L18" s="6"/>
      <c r="M18" s="6"/>
    </row>
    <row r="19" spans="1:13" ht="12.75">
      <c r="A19" s="32"/>
      <c r="B19" s="4"/>
      <c r="H19" s="6"/>
      <c r="I19" s="6"/>
      <c r="J19" s="6"/>
      <c r="K19" s="6"/>
      <c r="L19" s="6"/>
      <c r="M19" s="6"/>
    </row>
    <row r="20" spans="1:13" ht="12.75">
      <c r="A20" s="33" t="s">
        <v>46</v>
      </c>
      <c r="B20" s="27">
        <v>36951</v>
      </c>
      <c r="C20" s="12" t="s">
        <v>28</v>
      </c>
      <c r="D20" s="12"/>
      <c r="E20" s="12" t="s">
        <v>65</v>
      </c>
      <c r="F20" s="12" t="s">
        <v>29</v>
      </c>
      <c r="G20" s="12"/>
      <c r="H20" s="12"/>
      <c r="I20" s="21">
        <v>750000</v>
      </c>
      <c r="J20" s="21"/>
      <c r="K20" s="21">
        <f>I20*0.16</f>
        <v>120000</v>
      </c>
      <c r="L20" s="21">
        <f>I20+K20-M20</f>
        <v>735000</v>
      </c>
      <c r="M20" s="22">
        <f>I20*0.18</f>
        <v>135000</v>
      </c>
    </row>
    <row r="21" spans="1:13" ht="12.75">
      <c r="A21" s="33" t="s">
        <v>47</v>
      </c>
      <c r="B21" s="28">
        <v>36958</v>
      </c>
      <c r="C21" s="13" t="s">
        <v>25</v>
      </c>
      <c r="D21" s="13"/>
      <c r="E21" s="13" t="s">
        <v>64</v>
      </c>
      <c r="F21" s="13" t="s">
        <v>26</v>
      </c>
      <c r="G21" s="13"/>
      <c r="H21" s="13"/>
      <c r="I21" s="23">
        <v>110000</v>
      </c>
      <c r="J21" s="23"/>
      <c r="K21" s="23">
        <f>I21*0.16</f>
        <v>17600</v>
      </c>
      <c r="L21" s="23">
        <f>I21+K21-M21</f>
        <v>127600</v>
      </c>
      <c r="M21" s="18">
        <v>0</v>
      </c>
    </row>
    <row r="22" spans="1:13" ht="12.75">
      <c r="A22" s="33" t="s">
        <v>48</v>
      </c>
      <c r="B22" s="29">
        <v>36958</v>
      </c>
      <c r="C22" s="14" t="s">
        <v>27</v>
      </c>
      <c r="D22" s="14"/>
      <c r="E22" s="14" t="s">
        <v>64</v>
      </c>
      <c r="F22" s="14" t="s">
        <v>26</v>
      </c>
      <c r="G22" s="14"/>
      <c r="H22" s="24">
        <v>80000</v>
      </c>
      <c r="J22" s="24"/>
      <c r="K22" s="24">
        <v>0</v>
      </c>
      <c r="L22" s="24">
        <v>0</v>
      </c>
      <c r="M22" s="18">
        <v>0</v>
      </c>
    </row>
    <row r="23" spans="1:13" ht="14.25">
      <c r="A23" s="31"/>
      <c r="B23" s="29"/>
      <c r="C23" s="14"/>
      <c r="D23" s="14"/>
      <c r="E23" s="14"/>
      <c r="F23" s="14"/>
      <c r="G23" s="14"/>
      <c r="H23" s="24"/>
      <c r="J23" s="130">
        <f>SUM(H20:I22)</f>
        <v>940000</v>
      </c>
      <c r="K23" s="24"/>
      <c r="L23" s="24"/>
      <c r="M23" s="18"/>
    </row>
    <row r="24" spans="1:13" ht="12.75" customHeight="1">
      <c r="A24" s="31"/>
      <c r="B24" s="29"/>
      <c r="C24" s="14"/>
      <c r="D24" s="14"/>
      <c r="E24" s="14"/>
      <c r="F24" s="145">
        <f>SUM(H20:H22)</f>
        <v>80000</v>
      </c>
      <c r="G24" s="145"/>
      <c r="J24" s="132">
        <f>SUM(H20:I22)</f>
        <v>940000</v>
      </c>
      <c r="K24" s="24"/>
      <c r="L24" s="24"/>
      <c r="M24" s="18"/>
    </row>
    <row r="25" spans="1:13" ht="12.75">
      <c r="A25" s="31"/>
      <c r="B25" s="30"/>
      <c r="C25" s="15"/>
      <c r="D25" s="15"/>
      <c r="E25" s="15"/>
      <c r="F25" s="15"/>
      <c r="G25" s="15"/>
      <c r="H25" s="15"/>
      <c r="I25" s="25"/>
      <c r="J25" s="25"/>
      <c r="K25" s="25"/>
      <c r="L25" s="25"/>
      <c r="M25" s="19"/>
    </row>
    <row r="26" spans="1:15" ht="12.75">
      <c r="A26" s="58" t="s">
        <v>49</v>
      </c>
      <c r="B26" s="4"/>
      <c r="I26" s="6"/>
      <c r="J26" s="6"/>
      <c r="K26" s="6"/>
      <c r="L26" s="6"/>
      <c r="M26" s="6"/>
      <c r="O26" s="6">
        <f>SUM(I20:I25)/166.386</f>
        <v>5168.704097700528</v>
      </c>
    </row>
    <row r="27" spans="1:15" ht="12.75">
      <c r="A27" s="58" t="s">
        <v>50</v>
      </c>
      <c r="B27" s="47">
        <v>36993</v>
      </c>
      <c r="C27" s="12" t="s">
        <v>23</v>
      </c>
      <c r="D27" s="12"/>
      <c r="E27" s="12" t="s">
        <v>63</v>
      </c>
      <c r="F27" s="12" t="s">
        <v>24</v>
      </c>
      <c r="G27" s="12"/>
      <c r="H27" s="12"/>
      <c r="I27" s="21">
        <v>60000</v>
      </c>
      <c r="J27" s="21"/>
      <c r="K27" s="21">
        <f aca="true" t="shared" si="0" ref="K27:K41">I27*0.16</f>
        <v>9600</v>
      </c>
      <c r="L27" s="21">
        <f>I27+K27-M27</f>
        <v>69600</v>
      </c>
      <c r="M27" s="22">
        <v>0</v>
      </c>
      <c r="O27" s="16" t="s">
        <v>31</v>
      </c>
    </row>
    <row r="28" spans="1:15" ht="12.75">
      <c r="A28" s="58" t="s">
        <v>51</v>
      </c>
      <c r="B28" s="53">
        <v>36993</v>
      </c>
      <c r="C28" s="14" t="s">
        <v>22</v>
      </c>
      <c r="D28" s="14"/>
      <c r="E28" s="14" t="s">
        <v>63</v>
      </c>
      <c r="F28" s="14" t="s">
        <v>24</v>
      </c>
      <c r="G28" s="14"/>
      <c r="H28" s="24">
        <v>70000</v>
      </c>
      <c r="I28" s="13"/>
      <c r="J28" s="24"/>
      <c r="K28" s="24">
        <v>0</v>
      </c>
      <c r="L28" s="24">
        <v>0</v>
      </c>
      <c r="M28" s="37">
        <v>0</v>
      </c>
      <c r="O28" s="17">
        <f>SUM(K20:K22)</f>
        <v>137600</v>
      </c>
    </row>
    <row r="29" spans="1:13" ht="12.75">
      <c r="A29" s="59" t="s">
        <v>57</v>
      </c>
      <c r="B29" s="54">
        <v>37000</v>
      </c>
      <c r="C29" s="35" t="s">
        <v>56</v>
      </c>
      <c r="D29" s="35"/>
      <c r="E29" s="35" t="s">
        <v>62</v>
      </c>
      <c r="F29" s="35" t="s">
        <v>14</v>
      </c>
      <c r="G29" s="35"/>
      <c r="H29" s="35"/>
      <c r="I29" s="23">
        <v>350000</v>
      </c>
      <c r="J29" s="23"/>
      <c r="K29" s="23">
        <f t="shared" si="0"/>
        <v>56000</v>
      </c>
      <c r="L29" s="26">
        <f aca="true" t="shared" si="1" ref="L29:L41">I29+K29-M29</f>
        <v>406000</v>
      </c>
      <c r="M29" s="18">
        <v>0</v>
      </c>
    </row>
    <row r="30" spans="1:13" ht="12.75">
      <c r="A30" s="59" t="s">
        <v>58</v>
      </c>
      <c r="B30" s="53">
        <v>37000</v>
      </c>
      <c r="C30" s="36" t="s">
        <v>20</v>
      </c>
      <c r="D30" s="36"/>
      <c r="E30" s="36" t="s">
        <v>62</v>
      </c>
      <c r="F30" s="36" t="s">
        <v>14</v>
      </c>
      <c r="G30" s="36"/>
      <c r="H30" s="24">
        <v>194000</v>
      </c>
      <c r="I30" s="13"/>
      <c r="J30" s="24"/>
      <c r="K30" s="24">
        <v>0</v>
      </c>
      <c r="L30" s="24">
        <v>0</v>
      </c>
      <c r="M30" s="37">
        <v>0</v>
      </c>
    </row>
    <row r="31" spans="1:13" ht="12.75">
      <c r="A31" s="59" t="s">
        <v>69</v>
      </c>
      <c r="B31" s="53">
        <v>37012</v>
      </c>
      <c r="C31" s="36" t="s">
        <v>22</v>
      </c>
      <c r="D31" s="36"/>
      <c r="E31" s="36" t="s">
        <v>61</v>
      </c>
      <c r="F31" s="36" t="s">
        <v>59</v>
      </c>
      <c r="G31" s="36"/>
      <c r="H31" s="24">
        <v>250000</v>
      </c>
      <c r="I31" s="13"/>
      <c r="J31" s="24"/>
      <c r="K31" s="24">
        <v>0</v>
      </c>
      <c r="L31" s="24">
        <v>0</v>
      </c>
      <c r="M31" s="37">
        <f>I38*0.18</f>
        <v>0</v>
      </c>
    </row>
    <row r="32" spans="1:13" ht="12.75">
      <c r="A32" s="59" t="s">
        <v>73</v>
      </c>
      <c r="B32" s="57">
        <v>37058</v>
      </c>
      <c r="C32" s="39" t="s">
        <v>70</v>
      </c>
      <c r="D32" s="39"/>
      <c r="E32" s="39" t="s">
        <v>71</v>
      </c>
      <c r="F32" s="39" t="s">
        <v>72</v>
      </c>
      <c r="G32" s="39"/>
      <c r="H32" s="39"/>
      <c r="I32" s="26">
        <v>225000</v>
      </c>
      <c r="J32" s="26"/>
      <c r="K32" s="23">
        <f t="shared" si="0"/>
        <v>36000</v>
      </c>
      <c r="L32" s="26">
        <f t="shared" si="1"/>
        <v>261000</v>
      </c>
      <c r="M32" s="18">
        <v>0</v>
      </c>
    </row>
    <row r="33" spans="1:13" ht="12.75">
      <c r="A33" s="59" t="s">
        <v>74</v>
      </c>
      <c r="B33" s="53">
        <v>37058</v>
      </c>
      <c r="C33" s="36" t="s">
        <v>27</v>
      </c>
      <c r="D33" s="36"/>
      <c r="E33" s="36" t="s">
        <v>71</v>
      </c>
      <c r="F33" s="36" t="s">
        <v>72</v>
      </c>
      <c r="G33" s="36"/>
      <c r="H33" s="24">
        <v>75000</v>
      </c>
      <c r="I33" s="13"/>
      <c r="J33" s="26"/>
      <c r="K33" s="23">
        <v>0</v>
      </c>
      <c r="L33" s="26">
        <v>0</v>
      </c>
      <c r="M33" s="18">
        <v>0</v>
      </c>
    </row>
    <row r="34" spans="1:13" ht="12.75">
      <c r="A34" s="59" t="s">
        <v>77</v>
      </c>
      <c r="B34" s="57">
        <v>37058</v>
      </c>
      <c r="C34" s="39" t="s">
        <v>75</v>
      </c>
      <c r="D34" s="39"/>
      <c r="E34" s="39" t="s">
        <v>76</v>
      </c>
      <c r="F34" s="39" t="s">
        <v>59</v>
      </c>
      <c r="G34" s="39"/>
      <c r="H34" s="39"/>
      <c r="I34" s="26">
        <v>40000</v>
      </c>
      <c r="J34" s="26"/>
      <c r="K34" s="23">
        <f t="shared" si="0"/>
        <v>6400</v>
      </c>
      <c r="L34" s="26">
        <f t="shared" si="1"/>
        <v>39200</v>
      </c>
      <c r="M34" s="18">
        <f aca="true" t="shared" si="2" ref="M34:M41">I34*0.18</f>
        <v>7200</v>
      </c>
    </row>
    <row r="35" spans="1:13" ht="12.75">
      <c r="A35" s="59" t="s">
        <v>80</v>
      </c>
      <c r="B35" s="57">
        <v>37058</v>
      </c>
      <c r="C35" s="39" t="s">
        <v>78</v>
      </c>
      <c r="D35" s="39"/>
      <c r="E35" s="39" t="s">
        <v>79</v>
      </c>
      <c r="F35" s="13" t="s">
        <v>59</v>
      </c>
      <c r="G35" s="13"/>
      <c r="H35" s="39"/>
      <c r="I35" s="26">
        <v>500000</v>
      </c>
      <c r="J35" s="26"/>
      <c r="K35" s="23">
        <f t="shared" si="0"/>
        <v>80000</v>
      </c>
      <c r="L35" s="26">
        <f t="shared" si="1"/>
        <v>490000</v>
      </c>
      <c r="M35" s="18">
        <f t="shared" si="2"/>
        <v>90000</v>
      </c>
    </row>
    <row r="36" spans="1:13" ht="12.75">
      <c r="A36" s="59" t="s">
        <v>83</v>
      </c>
      <c r="B36" s="54">
        <v>37060</v>
      </c>
      <c r="C36" s="39" t="s">
        <v>81</v>
      </c>
      <c r="D36" s="39"/>
      <c r="E36" s="39" t="s">
        <v>28</v>
      </c>
      <c r="F36" s="39" t="s">
        <v>82</v>
      </c>
      <c r="G36" s="39"/>
      <c r="H36" s="39"/>
      <c r="I36" s="23">
        <v>685000</v>
      </c>
      <c r="J36" s="23"/>
      <c r="K36" s="23">
        <f t="shared" si="0"/>
        <v>109600</v>
      </c>
      <c r="L36" s="26">
        <f t="shared" si="1"/>
        <v>671300</v>
      </c>
      <c r="M36" s="18">
        <f t="shared" si="2"/>
        <v>123300</v>
      </c>
    </row>
    <row r="37" spans="1:13" ht="12.75">
      <c r="A37" s="59"/>
      <c r="B37" s="54">
        <v>37060</v>
      </c>
      <c r="C37" s="13" t="s">
        <v>84</v>
      </c>
      <c r="D37" s="13"/>
      <c r="E37" s="13" t="s">
        <v>85</v>
      </c>
      <c r="F37" s="13" t="s">
        <v>82</v>
      </c>
      <c r="G37" s="13"/>
      <c r="H37" s="13"/>
      <c r="I37" s="23">
        <v>950000</v>
      </c>
      <c r="J37" s="23"/>
      <c r="K37" s="23">
        <f t="shared" si="0"/>
        <v>152000</v>
      </c>
      <c r="L37" s="26">
        <f t="shared" si="1"/>
        <v>931000</v>
      </c>
      <c r="M37" s="18">
        <f t="shared" si="2"/>
        <v>171000</v>
      </c>
    </row>
    <row r="38" spans="1:16" ht="14.25">
      <c r="A38" s="32"/>
      <c r="B38" s="55"/>
      <c r="C38" s="15"/>
      <c r="D38" s="15"/>
      <c r="E38" s="15"/>
      <c r="F38" s="144">
        <f>SUM(H27:H37)</f>
        <v>589000</v>
      </c>
      <c r="G38" s="277"/>
      <c r="I38" s="25"/>
      <c r="J38" s="139">
        <f>SUM(H27:I37)</f>
        <v>3399000</v>
      </c>
      <c r="K38" s="25">
        <f t="shared" si="0"/>
        <v>0</v>
      </c>
      <c r="L38" s="56">
        <f t="shared" si="1"/>
        <v>0</v>
      </c>
      <c r="M38" s="19">
        <f t="shared" si="2"/>
        <v>0</v>
      </c>
      <c r="O38" s="6">
        <f>SUM(I27:I37)</f>
        <v>2810000</v>
      </c>
      <c r="P38" s="6">
        <f>O26+(O38/166.386)</f>
        <v>22057.14423088481</v>
      </c>
    </row>
    <row r="39" spans="1:15" ht="12.75">
      <c r="A39" s="32"/>
      <c r="B39" s="4"/>
      <c r="I39" s="6"/>
      <c r="J39" s="140">
        <f>SUM(H20:I37)</f>
        <v>4339000</v>
      </c>
      <c r="K39" s="23">
        <f t="shared" si="0"/>
        <v>0</v>
      </c>
      <c r="L39" s="26">
        <f t="shared" si="1"/>
        <v>0</v>
      </c>
      <c r="M39" s="23">
        <f t="shared" si="2"/>
        <v>0</v>
      </c>
      <c r="O39" s="16" t="s">
        <v>32</v>
      </c>
    </row>
    <row r="40" spans="1:15" ht="12.75">
      <c r="A40" s="32"/>
      <c r="B40" s="4"/>
      <c r="I40" s="6"/>
      <c r="J40" s="6"/>
      <c r="K40" s="23">
        <f t="shared" si="0"/>
        <v>0</v>
      </c>
      <c r="L40" s="26">
        <f t="shared" si="1"/>
        <v>0</v>
      </c>
      <c r="M40" s="23">
        <f t="shared" si="2"/>
        <v>0</v>
      </c>
      <c r="O40" s="17">
        <f>SUM(K27:K37)</f>
        <v>449600</v>
      </c>
    </row>
    <row r="41" spans="1:13" ht="12.75">
      <c r="A41" s="32"/>
      <c r="B41" s="4"/>
      <c r="I41" s="6"/>
      <c r="J41" s="6"/>
      <c r="K41" s="23">
        <f t="shared" si="0"/>
        <v>0</v>
      </c>
      <c r="L41" s="26">
        <f t="shared" si="1"/>
        <v>0</v>
      </c>
      <c r="M41" s="23">
        <f t="shared" si="2"/>
        <v>0</v>
      </c>
    </row>
    <row r="42" spans="1:13" ht="12.75">
      <c r="A42" s="32"/>
      <c r="B42" s="47">
        <v>37106</v>
      </c>
      <c r="C42" s="12" t="s">
        <v>86</v>
      </c>
      <c r="D42" s="12"/>
      <c r="E42" s="12" t="s">
        <v>87</v>
      </c>
      <c r="F42" s="12" t="s">
        <v>59</v>
      </c>
      <c r="G42" s="12"/>
      <c r="H42" s="12"/>
      <c r="I42" s="21">
        <v>407509</v>
      </c>
      <c r="J42" s="21"/>
      <c r="K42" s="21">
        <f>I42*0.16</f>
        <v>65201.44</v>
      </c>
      <c r="L42" s="48">
        <v>399358</v>
      </c>
      <c r="M42" s="22">
        <v>73351</v>
      </c>
    </row>
    <row r="43" spans="1:16" ht="12.75">
      <c r="A43" s="32"/>
      <c r="B43" s="49">
        <v>37106</v>
      </c>
      <c r="C43" s="50" t="s">
        <v>15</v>
      </c>
      <c r="D43" s="50"/>
      <c r="E43" s="50" t="s">
        <v>118</v>
      </c>
      <c r="F43" s="50" t="s">
        <v>59</v>
      </c>
      <c r="G43" s="50"/>
      <c r="H43" s="51">
        <v>250000</v>
      </c>
      <c r="I43" s="15"/>
      <c r="J43" s="51"/>
      <c r="K43" s="51">
        <v>0</v>
      </c>
      <c r="L43" s="51">
        <v>0</v>
      </c>
      <c r="M43" s="52">
        <v>0</v>
      </c>
      <c r="O43" s="6">
        <f>SUM(I42:I44)</f>
        <v>407509</v>
      </c>
      <c r="P43" s="6">
        <f>P38+(O43/166.386)</f>
        <v>24506.322647338115</v>
      </c>
    </row>
    <row r="44" spans="1:15" ht="14.25">
      <c r="A44" s="32"/>
      <c r="B44" s="4"/>
      <c r="F44" s="146">
        <f>SUM(H42:H43)</f>
        <v>250000</v>
      </c>
      <c r="G44" s="146"/>
      <c r="I44" s="6"/>
      <c r="J44" s="141">
        <f>SUM(H42:I43)</f>
        <v>657509</v>
      </c>
      <c r="K44" s="23">
        <f>I44*0.16</f>
        <v>0</v>
      </c>
      <c r="L44" s="26">
        <f>I44+K44-M44</f>
        <v>0</v>
      </c>
      <c r="M44" s="23">
        <f>I44*0.18</f>
        <v>0</v>
      </c>
      <c r="O44" s="16" t="s">
        <v>88</v>
      </c>
    </row>
    <row r="45" spans="1:15" ht="12.75">
      <c r="A45" s="32"/>
      <c r="B45" s="4"/>
      <c r="I45" s="6"/>
      <c r="J45" s="140">
        <f>SUM(H20:I43)</f>
        <v>4996509</v>
      </c>
      <c r="K45" s="23">
        <f>I45*0.16</f>
        <v>0</v>
      </c>
      <c r="L45" s="26">
        <f>I45+K45-M45</f>
        <v>0</v>
      </c>
      <c r="M45" s="23">
        <f>I45*0.18</f>
        <v>0</v>
      </c>
      <c r="O45" s="17">
        <f>SUM(K42:K44)</f>
        <v>65201.44</v>
      </c>
    </row>
    <row r="46" spans="1:13" ht="12.75">
      <c r="A46" s="32"/>
      <c r="B46" s="4"/>
      <c r="I46" s="6"/>
      <c r="J46" s="6"/>
      <c r="K46" s="23">
        <f>I46*0.16</f>
        <v>0</v>
      </c>
      <c r="L46" s="26">
        <f>I46+K46-M46</f>
        <v>0</v>
      </c>
      <c r="M46" s="23">
        <f>I46*0.18</f>
        <v>0</v>
      </c>
    </row>
    <row r="47" spans="1:13" ht="12.75">
      <c r="A47" s="32"/>
      <c r="B47" s="4"/>
      <c r="I47" s="6"/>
      <c r="J47" s="6"/>
      <c r="K47" s="23"/>
      <c r="L47" s="26"/>
      <c r="M47" s="23"/>
    </row>
    <row r="48" spans="1:13" ht="12.75">
      <c r="A48" s="32"/>
      <c r="B48" s="47">
        <v>37168</v>
      </c>
      <c r="C48" s="12" t="s">
        <v>90</v>
      </c>
      <c r="D48" s="12"/>
      <c r="E48" s="12" t="s">
        <v>91</v>
      </c>
      <c r="F48" s="12" t="s">
        <v>92</v>
      </c>
      <c r="G48" s="12"/>
      <c r="H48" s="12"/>
      <c r="I48" s="21">
        <v>412300</v>
      </c>
      <c r="J48" s="21"/>
      <c r="K48" s="21">
        <f aca="true" t="shared" si="3" ref="K48:K56">I48*0.16</f>
        <v>65968</v>
      </c>
      <c r="L48" s="48">
        <f aca="true" t="shared" si="4" ref="L48:L56">I48+K48-M48</f>
        <v>478268</v>
      </c>
      <c r="M48" s="22">
        <v>0</v>
      </c>
    </row>
    <row r="49" spans="1:13" ht="12.75">
      <c r="A49" s="32"/>
      <c r="B49" s="53">
        <v>37168</v>
      </c>
      <c r="C49" s="14" t="s">
        <v>15</v>
      </c>
      <c r="D49" s="14"/>
      <c r="E49" s="14" t="s">
        <v>91</v>
      </c>
      <c r="F49" s="14" t="s">
        <v>92</v>
      </c>
      <c r="G49" s="14"/>
      <c r="H49" s="24">
        <v>320000</v>
      </c>
      <c r="I49" s="13"/>
      <c r="J49" s="24"/>
      <c r="K49" s="24">
        <v>0</v>
      </c>
      <c r="L49" s="24">
        <v>0</v>
      </c>
      <c r="M49" s="37">
        <v>0</v>
      </c>
    </row>
    <row r="50" spans="1:13" ht="12.75">
      <c r="A50" s="32"/>
      <c r="B50" s="54">
        <v>37224</v>
      </c>
      <c r="C50" s="13" t="s">
        <v>94</v>
      </c>
      <c r="D50" s="13"/>
      <c r="E50" s="13" t="s">
        <v>95</v>
      </c>
      <c r="F50" s="13" t="s">
        <v>96</v>
      </c>
      <c r="G50" s="13"/>
      <c r="H50" s="13"/>
      <c r="I50" s="23">
        <v>112500</v>
      </c>
      <c r="J50" s="23"/>
      <c r="K50" s="23">
        <f t="shared" si="3"/>
        <v>18000</v>
      </c>
      <c r="L50" s="26">
        <f t="shared" si="4"/>
        <v>130500</v>
      </c>
      <c r="M50" s="18">
        <v>0</v>
      </c>
    </row>
    <row r="51" spans="1:13" ht="12.75">
      <c r="A51" s="32"/>
      <c r="B51" s="54">
        <v>37224</v>
      </c>
      <c r="C51" s="35" t="s">
        <v>97</v>
      </c>
      <c r="D51" s="35"/>
      <c r="E51" s="35" t="s">
        <v>98</v>
      </c>
      <c r="F51" s="35" t="s">
        <v>99</v>
      </c>
      <c r="G51" s="35"/>
      <c r="H51" s="13"/>
      <c r="I51" s="23">
        <v>15000</v>
      </c>
      <c r="J51" s="23"/>
      <c r="K51" s="23">
        <f t="shared" si="3"/>
        <v>2400</v>
      </c>
      <c r="L51" s="26">
        <f t="shared" si="4"/>
        <v>17400</v>
      </c>
      <c r="M51" s="18">
        <v>0</v>
      </c>
    </row>
    <row r="52" spans="1:13" ht="12.75">
      <c r="A52" s="32"/>
      <c r="B52" s="54">
        <v>37224</v>
      </c>
      <c r="C52" s="35" t="s">
        <v>100</v>
      </c>
      <c r="D52" s="35"/>
      <c r="E52" s="35" t="s">
        <v>98</v>
      </c>
      <c r="F52" s="35" t="s">
        <v>99</v>
      </c>
      <c r="G52" s="35"/>
      <c r="H52" s="13"/>
      <c r="I52" s="23">
        <v>286293</v>
      </c>
      <c r="J52" s="23"/>
      <c r="K52" s="23">
        <f t="shared" si="3"/>
        <v>45806.88</v>
      </c>
      <c r="L52" s="26">
        <f t="shared" si="4"/>
        <v>332099.88</v>
      </c>
      <c r="M52" s="18">
        <v>0</v>
      </c>
    </row>
    <row r="53" spans="1:13" ht="12.75">
      <c r="A53" s="32"/>
      <c r="B53" s="53">
        <v>37224</v>
      </c>
      <c r="C53" s="36" t="s">
        <v>15</v>
      </c>
      <c r="D53" s="36"/>
      <c r="E53" s="36" t="s">
        <v>101</v>
      </c>
      <c r="F53" s="36" t="s">
        <v>102</v>
      </c>
      <c r="G53" s="36"/>
      <c r="H53" s="14">
        <v>20000</v>
      </c>
      <c r="I53" s="24"/>
      <c r="J53" s="24"/>
      <c r="K53" s="24">
        <f t="shared" si="3"/>
        <v>0</v>
      </c>
      <c r="L53" s="24">
        <f t="shared" si="4"/>
        <v>0</v>
      </c>
      <c r="M53" s="37">
        <f>I53*0.18</f>
        <v>0</v>
      </c>
    </row>
    <row r="54" spans="1:13" ht="12.75">
      <c r="A54" s="32"/>
      <c r="B54" s="53">
        <v>37229</v>
      </c>
      <c r="C54" s="36" t="s">
        <v>15</v>
      </c>
      <c r="D54" s="36"/>
      <c r="E54" s="36" t="s">
        <v>116</v>
      </c>
      <c r="F54" s="36" t="s">
        <v>59</v>
      </c>
      <c r="G54" s="36"/>
      <c r="H54" s="14">
        <v>300000</v>
      </c>
      <c r="I54" s="24"/>
      <c r="J54" s="24"/>
      <c r="K54" s="24">
        <f t="shared" si="3"/>
        <v>0</v>
      </c>
      <c r="L54" s="24">
        <f t="shared" si="4"/>
        <v>0</v>
      </c>
      <c r="M54" s="37">
        <f>I54*0.18</f>
        <v>0</v>
      </c>
    </row>
    <row r="55" spans="1:13" ht="12.75">
      <c r="A55" s="32"/>
      <c r="B55" s="54">
        <v>37229</v>
      </c>
      <c r="C55" s="35" t="s">
        <v>104</v>
      </c>
      <c r="D55" s="35"/>
      <c r="E55" s="35" t="s">
        <v>61</v>
      </c>
      <c r="F55" s="35" t="s">
        <v>59</v>
      </c>
      <c r="G55" s="35"/>
      <c r="H55" s="13"/>
      <c r="I55" s="23">
        <v>15000</v>
      </c>
      <c r="J55" s="23"/>
      <c r="K55" s="23">
        <f t="shared" si="3"/>
        <v>2400</v>
      </c>
      <c r="L55" s="26">
        <f t="shared" si="4"/>
        <v>14700</v>
      </c>
      <c r="M55" s="18">
        <f>I55*0.18</f>
        <v>2700</v>
      </c>
    </row>
    <row r="56" spans="1:16" ht="12.75">
      <c r="A56" s="32"/>
      <c r="B56" s="55">
        <v>37229</v>
      </c>
      <c r="C56" s="15" t="s">
        <v>105</v>
      </c>
      <c r="D56" s="15"/>
      <c r="E56" s="15" t="s">
        <v>61</v>
      </c>
      <c r="F56" s="15" t="s">
        <v>59</v>
      </c>
      <c r="G56" s="15"/>
      <c r="H56" s="15"/>
      <c r="I56" s="25">
        <v>15000</v>
      </c>
      <c r="J56" s="25"/>
      <c r="K56" s="25">
        <f t="shared" si="3"/>
        <v>2400</v>
      </c>
      <c r="L56" s="56">
        <f t="shared" si="4"/>
        <v>14700</v>
      </c>
      <c r="M56" s="19">
        <f>I56*0.18</f>
        <v>2700</v>
      </c>
      <c r="O56" s="6">
        <f>SUM(I48:I57)</f>
        <v>1356093</v>
      </c>
      <c r="P56" s="6">
        <f>P43+(O56/166.386)</f>
        <v>32656.60572403928</v>
      </c>
    </row>
    <row r="57" spans="1:15" ht="12.75">
      <c r="A57" s="32"/>
      <c r="B57" s="4">
        <v>37254</v>
      </c>
      <c r="C57" s="35" t="s">
        <v>106</v>
      </c>
      <c r="D57" s="35"/>
      <c r="E57" s="35" t="s">
        <v>107</v>
      </c>
      <c r="F57" s="35" t="s">
        <v>125</v>
      </c>
      <c r="G57" s="35"/>
      <c r="I57" s="6">
        <v>500000</v>
      </c>
      <c r="J57" s="6"/>
      <c r="K57" s="23">
        <f>I57*0.16</f>
        <v>80000</v>
      </c>
      <c r="L57" s="26">
        <f>I57+K57-M57</f>
        <v>580000</v>
      </c>
      <c r="M57" s="23">
        <v>0</v>
      </c>
      <c r="O57" s="16" t="s">
        <v>89</v>
      </c>
    </row>
    <row r="58" spans="1:15" ht="12.75">
      <c r="A58" s="32"/>
      <c r="B58" s="4"/>
      <c r="I58" s="6">
        <v>0</v>
      </c>
      <c r="J58" s="6"/>
      <c r="K58" s="23">
        <v>0</v>
      </c>
      <c r="L58" s="26">
        <v>0</v>
      </c>
      <c r="M58" s="23">
        <v>0</v>
      </c>
      <c r="O58" s="17">
        <f>SUM(K48:K58)</f>
        <v>216974.88</v>
      </c>
    </row>
    <row r="59" spans="1:15" ht="14.25">
      <c r="A59" s="32"/>
      <c r="B59" s="4"/>
      <c r="F59" s="146">
        <f>SUM(H48:H57)</f>
        <v>640000</v>
      </c>
      <c r="G59" s="146"/>
      <c r="I59" s="6"/>
      <c r="J59" s="143">
        <f>SUM(H48:I58)</f>
        <v>1996093</v>
      </c>
      <c r="K59" s="23"/>
      <c r="L59" s="26"/>
      <c r="M59" s="23"/>
      <c r="O59" s="142"/>
    </row>
    <row r="60" spans="1:15" ht="12.75">
      <c r="A60" s="12"/>
      <c r="B60" s="4"/>
      <c r="I60" s="6"/>
      <c r="J60" s="140">
        <f>SUM(H20:I58)</f>
        <v>6992602</v>
      </c>
      <c r="K60" s="23"/>
      <c r="L60" s="26"/>
      <c r="M60" s="23"/>
      <c r="O60" s="142"/>
    </row>
    <row r="61" spans="2:15" ht="12.75">
      <c r="B61" s="4"/>
      <c r="I61" s="6"/>
      <c r="J61" s="6"/>
      <c r="K61" s="23"/>
      <c r="L61" s="26"/>
      <c r="M61" s="23"/>
      <c r="O61" s="142"/>
    </row>
    <row r="62" spans="2:13" ht="12.75">
      <c r="B62" s="4"/>
      <c r="I62" s="6"/>
      <c r="J62" s="6"/>
      <c r="K62" s="6"/>
      <c r="L62" s="6"/>
      <c r="M62" s="6"/>
    </row>
    <row r="63" spans="2:18" ht="18">
      <c r="B63" s="4"/>
      <c r="H63" s="62" t="s">
        <v>109</v>
      </c>
      <c r="I63" s="63"/>
      <c r="J63" s="63"/>
      <c r="K63" s="63"/>
      <c r="L63" s="63"/>
      <c r="M63" s="63"/>
      <c r="N63" s="76"/>
      <c r="O63" s="79" t="s">
        <v>109</v>
      </c>
      <c r="P63" s="67"/>
      <c r="Q63" s="68" t="s">
        <v>93</v>
      </c>
      <c r="R63" s="69"/>
    </row>
    <row r="64" spans="2:18" ht="18">
      <c r="B64" s="4"/>
      <c r="H64" s="34">
        <f>SUM(H20:H63)</f>
        <v>1559000</v>
      </c>
      <c r="I64" s="34">
        <f>SUM(I20:I62)</f>
        <v>5433602</v>
      </c>
      <c r="J64" s="34"/>
      <c r="K64" s="34">
        <f>SUM(K20:K62)</f>
        <v>869376.32</v>
      </c>
      <c r="L64" s="34">
        <f>SUM(L20:L62)</f>
        <v>5697725.88</v>
      </c>
      <c r="M64" s="75">
        <f>SUM(M20:M62)</f>
        <v>605251</v>
      </c>
      <c r="N64" s="77"/>
      <c r="O64" s="81">
        <f>O58+O45+O28+O40</f>
        <v>869376.3200000001</v>
      </c>
      <c r="P64" s="70"/>
      <c r="Q64" s="71">
        <f>SUM(M20:M58)</f>
        <v>605251</v>
      </c>
      <c r="R64" s="72"/>
    </row>
    <row r="65" spans="2:18" ht="15">
      <c r="B65" s="4"/>
      <c r="H65" s="64">
        <f>H64+I64</f>
        <v>6992602</v>
      </c>
      <c r="I65" s="65"/>
      <c r="J65" s="65"/>
      <c r="K65" s="66"/>
      <c r="L65" s="66"/>
      <c r="M65" s="65"/>
      <c r="N65" s="78"/>
      <c r="O65" s="80"/>
      <c r="P65" s="73"/>
      <c r="Q65" s="73"/>
      <c r="R65" s="74"/>
    </row>
    <row r="66" spans="2:12" ht="12.75">
      <c r="B66" s="4"/>
      <c r="K66" s="5"/>
      <c r="L66" s="5"/>
    </row>
    <row r="67" spans="2:12" ht="12.75">
      <c r="B67" s="4"/>
      <c r="K67" s="5"/>
      <c r="L67" s="5"/>
    </row>
    <row r="68" spans="1:12" ht="12.75">
      <c r="A68" s="33" t="s">
        <v>47</v>
      </c>
      <c r="B68" s="4"/>
      <c r="K68" s="5"/>
      <c r="L68" s="5"/>
    </row>
    <row r="69" spans="1:12" ht="12.75">
      <c r="A69" s="31" t="s">
        <v>142</v>
      </c>
      <c r="B69" s="4"/>
      <c r="K69" s="5"/>
      <c r="L69" s="5"/>
    </row>
    <row r="70" spans="1:12" ht="12.75">
      <c r="A70" s="111"/>
      <c r="B70" s="4"/>
      <c r="K70" s="5"/>
      <c r="L70" s="5"/>
    </row>
    <row r="71" spans="1:12" ht="12.75">
      <c r="A71" s="111"/>
      <c r="B71" s="4"/>
      <c r="K71" s="5"/>
      <c r="L71" s="5"/>
    </row>
    <row r="72" spans="1:13" ht="12.75">
      <c r="A72" s="158"/>
      <c r="B72" s="27">
        <v>37306</v>
      </c>
      <c r="C72" s="12" t="s">
        <v>110</v>
      </c>
      <c r="D72" s="12"/>
      <c r="E72" s="12" t="s">
        <v>111</v>
      </c>
      <c r="F72" s="12" t="s">
        <v>112</v>
      </c>
      <c r="G72" s="12"/>
      <c r="H72" s="12"/>
      <c r="I72" s="82">
        <v>1682.83</v>
      </c>
      <c r="J72" s="21"/>
      <c r="K72" s="82">
        <f>I72*0.16</f>
        <v>269.2528</v>
      </c>
      <c r="L72" s="82">
        <f>I72+K72-M72</f>
        <v>1952.0828</v>
      </c>
      <c r="M72" s="22">
        <v>0</v>
      </c>
    </row>
    <row r="73" ht="12.75">
      <c r="A73" s="158"/>
    </row>
    <row r="74" spans="1:13" ht="12.75">
      <c r="A74" s="158"/>
      <c r="B74" s="29">
        <v>37306</v>
      </c>
      <c r="C74" s="14" t="s">
        <v>15</v>
      </c>
      <c r="D74" s="14"/>
      <c r="E74" s="14" t="s">
        <v>111</v>
      </c>
      <c r="F74" s="14" t="s">
        <v>112</v>
      </c>
      <c r="G74" s="14"/>
      <c r="H74" s="94">
        <v>1287.17</v>
      </c>
      <c r="I74" s="93"/>
      <c r="J74" s="93"/>
      <c r="K74" s="83">
        <f>I74*0.16</f>
        <v>0</v>
      </c>
      <c r="L74" s="83">
        <f>I74+K74-M74</f>
        <v>0</v>
      </c>
      <c r="M74" s="84">
        <v>0</v>
      </c>
    </row>
    <row r="75" spans="1:13" ht="12.75">
      <c r="A75" s="158"/>
      <c r="B75" s="29">
        <v>37306</v>
      </c>
      <c r="C75" s="14" t="s">
        <v>111</v>
      </c>
      <c r="D75" s="14"/>
      <c r="E75" s="14"/>
      <c r="F75" s="14" t="s">
        <v>126</v>
      </c>
      <c r="G75" s="14"/>
      <c r="H75" s="106">
        <v>-900</v>
      </c>
      <c r="I75" s="107"/>
      <c r="J75" s="106"/>
      <c r="K75" s="109">
        <v>0</v>
      </c>
      <c r="L75" s="109">
        <v>0</v>
      </c>
      <c r="M75" s="83">
        <v>0</v>
      </c>
    </row>
    <row r="76" spans="1:13" ht="12.75">
      <c r="A76" s="159"/>
      <c r="B76" s="195">
        <v>37321</v>
      </c>
      <c r="C76" s="196" t="s">
        <v>106</v>
      </c>
      <c r="D76" s="196"/>
      <c r="E76" s="196" t="s">
        <v>113</v>
      </c>
      <c r="F76" s="196" t="s">
        <v>114</v>
      </c>
      <c r="G76" s="196"/>
      <c r="H76" s="197" t="s">
        <v>206</v>
      </c>
      <c r="I76" s="198"/>
      <c r="J76" s="199">
        <v>600</v>
      </c>
      <c r="K76" s="200">
        <v>0</v>
      </c>
      <c r="L76" s="200">
        <f>J76+K76-M76</f>
        <v>600</v>
      </c>
      <c r="M76" s="201">
        <v>0</v>
      </c>
    </row>
    <row r="77" spans="1:15" ht="12.75">
      <c r="A77" s="159"/>
      <c r="B77" s="28">
        <v>37327</v>
      </c>
      <c r="C77" s="35" t="s">
        <v>115</v>
      </c>
      <c r="D77" s="35"/>
      <c r="E77" s="35" t="s">
        <v>116</v>
      </c>
      <c r="F77" s="35" t="s">
        <v>59</v>
      </c>
      <c r="G77" s="35"/>
      <c r="H77" s="12"/>
      <c r="I77" s="82">
        <v>465.15</v>
      </c>
      <c r="J77" s="21"/>
      <c r="K77" s="82">
        <f aca="true" t="shared" si="5" ref="K77:K128">I77*0.16</f>
        <v>74.42399999999999</v>
      </c>
      <c r="L77" s="82">
        <f aca="true" t="shared" si="6" ref="L77:L128">I77+K77-M77</f>
        <v>455.847</v>
      </c>
      <c r="M77" s="83">
        <f aca="true" t="shared" si="7" ref="M77:M96">I77*0.18</f>
        <v>83.72699999999999</v>
      </c>
      <c r="O77" s="212">
        <f>SUM(I72:I80)</f>
        <v>5147.98</v>
      </c>
    </row>
    <row r="78" spans="1:15" ht="12.75">
      <c r="A78" s="159"/>
      <c r="B78" s="28">
        <v>37327</v>
      </c>
      <c r="C78" s="35" t="s">
        <v>117</v>
      </c>
      <c r="D78" s="35"/>
      <c r="E78" s="35" t="s">
        <v>118</v>
      </c>
      <c r="F78" s="35" t="s">
        <v>59</v>
      </c>
      <c r="G78" s="35"/>
      <c r="H78" s="12"/>
      <c r="I78" s="82">
        <v>3000</v>
      </c>
      <c r="J78" s="21"/>
      <c r="K78" s="82">
        <f t="shared" si="5"/>
        <v>480</v>
      </c>
      <c r="L78" s="82">
        <f t="shared" si="6"/>
        <v>2940</v>
      </c>
      <c r="M78" s="83">
        <f t="shared" si="7"/>
        <v>540</v>
      </c>
      <c r="O78" s="16" t="s">
        <v>31</v>
      </c>
    </row>
    <row r="79" spans="1:15" ht="12.75">
      <c r="A79" s="160"/>
      <c r="B79" s="202">
        <v>37329</v>
      </c>
      <c r="C79" s="203" t="s">
        <v>106</v>
      </c>
      <c r="D79" s="203"/>
      <c r="E79" s="203" t="s">
        <v>113</v>
      </c>
      <c r="F79" s="203" t="s">
        <v>114</v>
      </c>
      <c r="G79" s="203"/>
      <c r="H79" s="197" t="s">
        <v>206</v>
      </c>
      <c r="I79" s="198"/>
      <c r="J79" s="199">
        <v>1080</v>
      </c>
      <c r="K79" s="200">
        <v>0</v>
      </c>
      <c r="L79" s="200">
        <f>J79+K79-M79</f>
        <v>1080</v>
      </c>
      <c r="M79" s="204">
        <v>0</v>
      </c>
      <c r="O79" s="85">
        <f>SUM(K72:K80)</f>
        <v>823.6768</v>
      </c>
    </row>
    <row r="80" spans="1:13" ht="12.75">
      <c r="A80" s="160"/>
      <c r="B80" s="98">
        <v>37330</v>
      </c>
      <c r="C80" s="50" t="s">
        <v>15</v>
      </c>
      <c r="D80" s="50"/>
      <c r="E80" s="50" t="s">
        <v>119</v>
      </c>
      <c r="F80" s="50" t="s">
        <v>120</v>
      </c>
      <c r="G80" s="14"/>
      <c r="H80" s="99">
        <v>1239.58</v>
      </c>
      <c r="I80" s="82">
        <v>0</v>
      </c>
      <c r="J80" s="21"/>
      <c r="K80" s="82">
        <f t="shared" si="5"/>
        <v>0</v>
      </c>
      <c r="L80" s="82">
        <f t="shared" si="6"/>
        <v>0</v>
      </c>
      <c r="M80" s="83">
        <f t="shared" si="7"/>
        <v>0</v>
      </c>
    </row>
    <row r="81" spans="1:13" ht="14.25">
      <c r="A81" s="160"/>
      <c r="B81" s="29"/>
      <c r="C81" s="14"/>
      <c r="D81" s="14"/>
      <c r="E81" s="14"/>
      <c r="F81" s="147">
        <f>SUM(H74:H80)</f>
        <v>1626.75</v>
      </c>
      <c r="G81" s="278"/>
      <c r="I81" s="135" t="s">
        <v>159</v>
      </c>
      <c r="J81" s="136">
        <f>SUM(H72:I80)</f>
        <v>6774.73</v>
      </c>
      <c r="K81" s="82"/>
      <c r="L81" s="82"/>
      <c r="M81" s="83"/>
    </row>
    <row r="82" spans="1:13" ht="12.75">
      <c r="A82" s="160"/>
      <c r="B82" s="29"/>
      <c r="C82" s="14"/>
      <c r="D82" s="14"/>
      <c r="E82" s="165" t="s">
        <v>182</v>
      </c>
      <c r="F82" s="165">
        <f>SUM(H72:H80)</f>
        <v>1626.75</v>
      </c>
      <c r="G82" s="165"/>
      <c r="H82" s="99"/>
      <c r="I82" s="137" t="s">
        <v>160</v>
      </c>
      <c r="J82" s="138">
        <f>SUM(H72:I80)</f>
        <v>6774.73</v>
      </c>
      <c r="K82" s="82"/>
      <c r="L82" s="82"/>
      <c r="M82" s="83"/>
    </row>
    <row r="83" spans="1:13" ht="12.75">
      <c r="A83" s="160"/>
      <c r="B83" s="29"/>
      <c r="C83" s="14"/>
      <c r="D83" s="14"/>
      <c r="E83" s="14"/>
      <c r="F83" s="14"/>
      <c r="G83" s="14"/>
      <c r="H83" s="99"/>
      <c r="I83" s="137"/>
      <c r="J83" s="138"/>
      <c r="K83" s="82"/>
      <c r="L83" s="82"/>
      <c r="M83" s="83"/>
    </row>
    <row r="84" spans="1:13" ht="12.75">
      <c r="A84" s="160"/>
      <c r="B84" s="100">
        <v>37411</v>
      </c>
      <c r="C84" s="112" t="s">
        <v>107</v>
      </c>
      <c r="D84" s="112"/>
      <c r="E84" s="112" t="s">
        <v>118</v>
      </c>
      <c r="F84" s="112" t="s">
        <v>59</v>
      </c>
      <c r="G84" s="112"/>
      <c r="H84" s="99">
        <v>2103.54</v>
      </c>
      <c r="I84" s="82">
        <v>0</v>
      </c>
      <c r="J84" s="21"/>
      <c r="K84" s="82">
        <f t="shared" si="5"/>
        <v>0</v>
      </c>
      <c r="L84" s="82">
        <f t="shared" si="6"/>
        <v>0</v>
      </c>
      <c r="M84" s="113">
        <f t="shared" si="7"/>
        <v>0</v>
      </c>
    </row>
    <row r="85" spans="1:13" ht="12.75">
      <c r="A85" s="157"/>
      <c r="B85" s="100">
        <v>37411</v>
      </c>
      <c r="C85" s="99" t="s">
        <v>119</v>
      </c>
      <c r="D85" s="99"/>
      <c r="E85" s="12"/>
      <c r="F85" s="99" t="s">
        <v>126</v>
      </c>
      <c r="G85" s="99"/>
      <c r="H85" s="99">
        <v>-250</v>
      </c>
      <c r="I85" s="82">
        <v>0</v>
      </c>
      <c r="J85" s="21"/>
      <c r="K85" s="82">
        <f t="shared" si="5"/>
        <v>0</v>
      </c>
      <c r="L85" s="82">
        <f t="shared" si="6"/>
        <v>0</v>
      </c>
      <c r="M85" s="84">
        <f t="shared" si="7"/>
        <v>0</v>
      </c>
    </row>
    <row r="86" spans="1:16" ht="12.75">
      <c r="A86" s="157"/>
      <c r="B86" s="53">
        <v>37418</v>
      </c>
      <c r="C86" s="14" t="s">
        <v>128</v>
      </c>
      <c r="D86" s="14"/>
      <c r="E86" s="14" t="s">
        <v>127</v>
      </c>
      <c r="F86" s="14"/>
      <c r="G86" s="14"/>
      <c r="H86" s="99">
        <v>-600</v>
      </c>
      <c r="I86" s="82">
        <v>0</v>
      </c>
      <c r="J86" s="21"/>
      <c r="K86" s="82">
        <f t="shared" si="5"/>
        <v>0</v>
      </c>
      <c r="L86" s="82">
        <f t="shared" si="6"/>
        <v>0</v>
      </c>
      <c r="M86" s="84">
        <f t="shared" si="7"/>
        <v>0</v>
      </c>
      <c r="O86" s="212">
        <f>SUM(I84:I87)</f>
        <v>0</v>
      </c>
      <c r="P86" s="212">
        <f>O77+O86</f>
        <v>5147.98</v>
      </c>
    </row>
    <row r="87" spans="1:15" ht="12.75">
      <c r="A87" s="157"/>
      <c r="B87" s="49">
        <v>37432</v>
      </c>
      <c r="C87" s="114" t="s">
        <v>129</v>
      </c>
      <c r="D87" s="114"/>
      <c r="E87" s="114" t="s">
        <v>130</v>
      </c>
      <c r="F87" s="114"/>
      <c r="G87" s="114"/>
      <c r="H87" s="115">
        <v>-515</v>
      </c>
      <c r="I87" s="116">
        <v>0</v>
      </c>
      <c r="J87" s="117"/>
      <c r="K87" s="116">
        <f t="shared" si="5"/>
        <v>0</v>
      </c>
      <c r="L87" s="116">
        <f t="shared" si="6"/>
        <v>0</v>
      </c>
      <c r="M87" s="118">
        <f t="shared" si="7"/>
        <v>0</v>
      </c>
      <c r="O87" s="16" t="s">
        <v>32</v>
      </c>
    </row>
    <row r="88" spans="1:15" ht="14.25">
      <c r="A88" s="157"/>
      <c r="B88" s="53"/>
      <c r="C88" s="36"/>
      <c r="D88" s="36"/>
      <c r="E88" s="36"/>
      <c r="F88" s="154">
        <f>SUM(H84:H87)</f>
        <v>738.54</v>
      </c>
      <c r="G88" s="154"/>
      <c r="I88" s="133" t="s">
        <v>159</v>
      </c>
      <c r="J88" s="129">
        <f>SUM(H84:I87)</f>
        <v>738.54</v>
      </c>
      <c r="K88" s="83"/>
      <c r="L88" s="83"/>
      <c r="M88" s="83"/>
      <c r="O88" s="85">
        <f>SUM(K84:K87)</f>
        <v>0</v>
      </c>
    </row>
    <row r="89" spans="1:15" ht="12.75">
      <c r="A89" s="157"/>
      <c r="B89" s="53"/>
      <c r="C89" s="36"/>
      <c r="D89" s="36"/>
      <c r="E89" s="164" t="s">
        <v>182</v>
      </c>
      <c r="F89" s="164">
        <f>SUM(H72:H87)</f>
        <v>2365.29</v>
      </c>
      <c r="G89" s="164"/>
      <c r="H89" s="14"/>
      <c r="I89" s="134" t="s">
        <v>160</v>
      </c>
      <c r="J89" s="132">
        <f>SUM(H72:I87)</f>
        <v>7513.27</v>
      </c>
      <c r="K89" s="83"/>
      <c r="L89" s="83"/>
      <c r="M89" s="83"/>
      <c r="O89" s="93"/>
    </row>
    <row r="90" spans="1:13" ht="12.75">
      <c r="A90" s="157"/>
      <c r="B90" s="100">
        <v>37448</v>
      </c>
      <c r="C90" s="112" t="s">
        <v>15</v>
      </c>
      <c r="D90" s="112"/>
      <c r="E90" s="112" t="s">
        <v>131</v>
      </c>
      <c r="F90" s="112" t="s">
        <v>132</v>
      </c>
      <c r="G90" s="112"/>
      <c r="H90" s="99">
        <v>1481</v>
      </c>
      <c r="I90" s="82">
        <v>0</v>
      </c>
      <c r="J90" s="21"/>
      <c r="K90" s="82">
        <f t="shared" si="5"/>
        <v>0</v>
      </c>
      <c r="L90" s="82">
        <f t="shared" si="6"/>
        <v>0</v>
      </c>
      <c r="M90" s="113">
        <f t="shared" si="7"/>
        <v>0</v>
      </c>
    </row>
    <row r="91" spans="1:13" ht="12.75">
      <c r="A91" s="157"/>
      <c r="B91" s="53">
        <v>37448</v>
      </c>
      <c r="C91" s="36" t="s">
        <v>131</v>
      </c>
      <c r="D91" s="36"/>
      <c r="E91" s="36" t="s">
        <v>127</v>
      </c>
      <c r="F91" s="36"/>
      <c r="G91" s="36"/>
      <c r="H91" s="99">
        <v>-980</v>
      </c>
      <c r="I91" s="82">
        <v>0</v>
      </c>
      <c r="J91" s="21"/>
      <c r="K91" s="82">
        <f t="shared" si="5"/>
        <v>0</v>
      </c>
      <c r="L91" s="82">
        <f t="shared" si="6"/>
        <v>0</v>
      </c>
      <c r="M91" s="84">
        <f t="shared" si="7"/>
        <v>0</v>
      </c>
    </row>
    <row r="92" spans="1:13" ht="12.75">
      <c r="A92" s="157"/>
      <c r="B92" s="53">
        <v>37448</v>
      </c>
      <c r="C92" s="36" t="s">
        <v>119</v>
      </c>
      <c r="D92" s="36"/>
      <c r="E92" s="36" t="s">
        <v>133</v>
      </c>
      <c r="F92" s="36"/>
      <c r="G92" s="36"/>
      <c r="H92" s="99">
        <v>-215</v>
      </c>
      <c r="I92" s="82">
        <v>0</v>
      </c>
      <c r="J92" s="21"/>
      <c r="K92" s="82">
        <f t="shared" si="5"/>
        <v>0</v>
      </c>
      <c r="L92" s="82">
        <f t="shared" si="6"/>
        <v>0</v>
      </c>
      <c r="M92" s="84">
        <f t="shared" si="7"/>
        <v>0</v>
      </c>
    </row>
    <row r="93" spans="1:13" ht="12.75">
      <c r="A93" s="157"/>
      <c r="B93" s="57">
        <v>37449</v>
      </c>
      <c r="C93" s="39" t="s">
        <v>134</v>
      </c>
      <c r="D93" s="39"/>
      <c r="E93" s="39" t="s">
        <v>135</v>
      </c>
      <c r="F93" s="39" t="s">
        <v>136</v>
      </c>
      <c r="G93" s="39"/>
      <c r="H93" s="101"/>
      <c r="I93" s="102">
        <v>601.21</v>
      </c>
      <c r="J93" s="48"/>
      <c r="K93" s="102">
        <f t="shared" si="5"/>
        <v>96.1936</v>
      </c>
      <c r="L93" s="102">
        <f t="shared" si="6"/>
        <v>697.4036000000001</v>
      </c>
      <c r="M93" s="119">
        <v>0</v>
      </c>
    </row>
    <row r="94" spans="1:13" ht="12.75">
      <c r="A94" s="155"/>
      <c r="B94" s="53">
        <v>37449</v>
      </c>
      <c r="C94" s="36" t="s">
        <v>15</v>
      </c>
      <c r="D94" s="36"/>
      <c r="E94" s="36" t="s">
        <v>135</v>
      </c>
      <c r="F94" s="36" t="s">
        <v>136</v>
      </c>
      <c r="G94" s="36"/>
      <c r="H94" s="99">
        <v>1277.6</v>
      </c>
      <c r="I94" s="82">
        <v>0</v>
      </c>
      <c r="J94" s="21"/>
      <c r="K94" s="82">
        <f t="shared" si="5"/>
        <v>0</v>
      </c>
      <c r="L94" s="82">
        <f t="shared" si="6"/>
        <v>0</v>
      </c>
      <c r="M94" s="84">
        <f t="shared" si="7"/>
        <v>0</v>
      </c>
    </row>
    <row r="95" spans="1:13" ht="12.75">
      <c r="A95" s="155"/>
      <c r="B95" s="53">
        <v>37453</v>
      </c>
      <c r="C95" s="36" t="s">
        <v>129</v>
      </c>
      <c r="D95" s="36"/>
      <c r="E95" s="36" t="s">
        <v>137</v>
      </c>
      <c r="F95" s="36" t="s">
        <v>138</v>
      </c>
      <c r="G95" s="36"/>
      <c r="H95" s="99">
        <v>-150</v>
      </c>
      <c r="I95" s="82">
        <v>0</v>
      </c>
      <c r="J95" s="21"/>
      <c r="K95" s="82">
        <f t="shared" si="5"/>
        <v>0</v>
      </c>
      <c r="L95" s="82">
        <f t="shared" si="6"/>
        <v>0</v>
      </c>
      <c r="M95" s="84">
        <f t="shared" si="7"/>
        <v>0</v>
      </c>
    </row>
    <row r="96" spans="1:13" ht="12.75">
      <c r="A96" s="155"/>
      <c r="B96" s="53">
        <v>37454</v>
      </c>
      <c r="C96" s="36" t="s">
        <v>15</v>
      </c>
      <c r="D96" s="36"/>
      <c r="E96" s="36" t="s">
        <v>139</v>
      </c>
      <c r="F96" s="36" t="s">
        <v>140</v>
      </c>
      <c r="G96" s="36"/>
      <c r="H96" s="99">
        <v>1200</v>
      </c>
      <c r="I96" s="82">
        <v>0</v>
      </c>
      <c r="J96" s="21"/>
      <c r="K96" s="82">
        <f t="shared" si="5"/>
        <v>0</v>
      </c>
      <c r="L96" s="82">
        <f t="shared" si="6"/>
        <v>0</v>
      </c>
      <c r="M96" s="84">
        <f t="shared" si="7"/>
        <v>0</v>
      </c>
    </row>
    <row r="97" spans="1:13" ht="12.75">
      <c r="A97" s="155"/>
      <c r="B97" s="57">
        <v>37462</v>
      </c>
      <c r="C97" s="39" t="s">
        <v>145</v>
      </c>
      <c r="D97" s="39"/>
      <c r="E97" s="39" t="s">
        <v>143</v>
      </c>
      <c r="F97" s="39" t="s">
        <v>144</v>
      </c>
      <c r="G97" s="39"/>
      <c r="H97" s="101"/>
      <c r="I97" s="102">
        <v>2163.65</v>
      </c>
      <c r="J97" s="48"/>
      <c r="K97" s="102">
        <f t="shared" si="5"/>
        <v>346.184</v>
      </c>
      <c r="L97" s="102">
        <f t="shared" si="6"/>
        <v>2509.8340000000003</v>
      </c>
      <c r="M97" s="119">
        <v>0</v>
      </c>
    </row>
    <row r="98" spans="1:13" ht="12.75">
      <c r="A98" s="155"/>
      <c r="B98" s="55">
        <v>37462</v>
      </c>
      <c r="C98" s="15" t="s">
        <v>146</v>
      </c>
      <c r="D98" s="15"/>
      <c r="E98" s="15" t="s">
        <v>98</v>
      </c>
      <c r="F98" s="15" t="s">
        <v>99</v>
      </c>
      <c r="G98" s="13"/>
      <c r="H98" s="12"/>
      <c r="I98" s="82">
        <v>1502.53</v>
      </c>
      <c r="J98" s="21"/>
      <c r="K98" s="82">
        <f t="shared" si="5"/>
        <v>240.4048</v>
      </c>
      <c r="L98" s="82">
        <f t="shared" si="6"/>
        <v>1742.9348</v>
      </c>
      <c r="M98" s="22">
        <v>0</v>
      </c>
    </row>
    <row r="99" spans="1:13" ht="12.75">
      <c r="A99" s="155"/>
      <c r="B99" s="53">
        <v>37462</v>
      </c>
      <c r="C99" s="36" t="s">
        <v>147</v>
      </c>
      <c r="D99" s="36"/>
      <c r="E99" s="36" t="s">
        <v>98</v>
      </c>
      <c r="F99" s="36" t="s">
        <v>99</v>
      </c>
      <c r="G99" s="36"/>
      <c r="H99" s="99">
        <v>257.07</v>
      </c>
      <c r="I99" s="82">
        <v>0</v>
      </c>
      <c r="J99" s="21"/>
      <c r="K99" s="82">
        <f t="shared" si="5"/>
        <v>0</v>
      </c>
      <c r="L99" s="82">
        <f t="shared" si="6"/>
        <v>0</v>
      </c>
      <c r="M99" s="22">
        <v>0</v>
      </c>
    </row>
    <row r="100" spans="1:13" ht="12.75">
      <c r="A100" s="155"/>
      <c r="B100" s="53">
        <v>37463</v>
      </c>
      <c r="C100" s="36" t="s">
        <v>15</v>
      </c>
      <c r="D100" s="36"/>
      <c r="E100" s="36" t="s">
        <v>152</v>
      </c>
      <c r="F100" s="36" t="s">
        <v>153</v>
      </c>
      <c r="G100" s="36"/>
      <c r="H100" s="99">
        <v>5000</v>
      </c>
      <c r="I100" s="82"/>
      <c r="J100" s="21"/>
      <c r="K100" s="82"/>
      <c r="L100" s="82"/>
      <c r="M100" s="22"/>
    </row>
    <row r="101" spans="1:13" ht="12.75">
      <c r="A101" s="155"/>
      <c r="B101" s="57">
        <v>37463</v>
      </c>
      <c r="C101" s="39" t="s">
        <v>148</v>
      </c>
      <c r="D101" s="39"/>
      <c r="E101" s="39" t="s">
        <v>129</v>
      </c>
      <c r="F101" s="39" t="s">
        <v>149</v>
      </c>
      <c r="G101" s="39"/>
      <c r="H101" s="101"/>
      <c r="I101" s="102">
        <v>1282</v>
      </c>
      <c r="J101" s="48"/>
      <c r="K101" s="82">
        <f t="shared" si="5"/>
        <v>205.12</v>
      </c>
      <c r="L101" s="82">
        <f t="shared" si="6"/>
        <v>1487.12</v>
      </c>
      <c r="M101" s="22">
        <v>0</v>
      </c>
    </row>
    <row r="102" spans="1:13" ht="12.75">
      <c r="A102" s="155"/>
      <c r="B102" s="53">
        <v>37463</v>
      </c>
      <c r="C102" s="36" t="s">
        <v>15</v>
      </c>
      <c r="D102" s="36"/>
      <c r="E102" s="36" t="s">
        <v>150</v>
      </c>
      <c r="F102" s="14"/>
      <c r="G102" s="14"/>
      <c r="H102" s="99">
        <v>-900</v>
      </c>
      <c r="I102" s="82">
        <v>0</v>
      </c>
      <c r="J102" s="21"/>
      <c r="K102" s="82">
        <f t="shared" si="5"/>
        <v>0</v>
      </c>
      <c r="L102" s="82">
        <f t="shared" si="6"/>
        <v>0</v>
      </c>
      <c r="M102" s="22">
        <v>0</v>
      </c>
    </row>
    <row r="103" spans="1:13" ht="12.75">
      <c r="A103" s="155"/>
      <c r="B103" s="100">
        <v>37467</v>
      </c>
      <c r="C103" s="99" t="s">
        <v>15</v>
      </c>
      <c r="D103" s="99"/>
      <c r="E103" s="99" t="s">
        <v>116</v>
      </c>
      <c r="F103" s="99" t="s">
        <v>59</v>
      </c>
      <c r="G103" s="99"/>
      <c r="H103" s="99">
        <v>510.45</v>
      </c>
      <c r="I103" s="82">
        <v>0</v>
      </c>
      <c r="J103" s="21"/>
      <c r="K103" s="82">
        <f t="shared" si="5"/>
        <v>0</v>
      </c>
      <c r="L103" s="82">
        <f t="shared" si="6"/>
        <v>0</v>
      </c>
      <c r="M103" s="22">
        <v>0</v>
      </c>
    </row>
    <row r="104" spans="1:13" ht="12.75">
      <c r="A104" s="155"/>
      <c r="B104" s="49">
        <v>37467</v>
      </c>
      <c r="C104" s="50" t="s">
        <v>15</v>
      </c>
      <c r="D104" s="50"/>
      <c r="E104" s="50" t="s">
        <v>151</v>
      </c>
      <c r="F104" s="50"/>
      <c r="G104" s="14"/>
      <c r="H104" s="99">
        <v>-510.45</v>
      </c>
      <c r="I104" s="82">
        <v>0</v>
      </c>
      <c r="J104" s="21"/>
      <c r="K104" s="82">
        <f t="shared" si="5"/>
        <v>0</v>
      </c>
      <c r="L104" s="82">
        <f t="shared" si="6"/>
        <v>0</v>
      </c>
      <c r="M104" s="22">
        <v>0</v>
      </c>
    </row>
    <row r="105" spans="1:13" ht="12.75">
      <c r="A105" s="155"/>
      <c r="B105" s="57">
        <v>37467</v>
      </c>
      <c r="C105" s="39" t="s">
        <v>154</v>
      </c>
      <c r="D105" s="39"/>
      <c r="E105" s="39" t="s">
        <v>155</v>
      </c>
      <c r="F105" s="39" t="s">
        <v>156</v>
      </c>
      <c r="G105" s="39"/>
      <c r="H105" s="101"/>
      <c r="I105" s="102">
        <v>872</v>
      </c>
      <c r="J105" s="48"/>
      <c r="K105" s="102">
        <f t="shared" si="5"/>
        <v>139.52</v>
      </c>
      <c r="L105" s="102">
        <f t="shared" si="6"/>
        <v>1011.52</v>
      </c>
      <c r="M105" s="22">
        <v>0</v>
      </c>
    </row>
    <row r="106" spans="1:13" ht="12.75">
      <c r="A106" s="155"/>
      <c r="B106" s="53">
        <v>37467</v>
      </c>
      <c r="C106" s="36" t="s">
        <v>15</v>
      </c>
      <c r="D106" s="36"/>
      <c r="E106" s="36" t="s">
        <v>155</v>
      </c>
      <c r="F106" s="36" t="s">
        <v>156</v>
      </c>
      <c r="G106" s="36"/>
      <c r="H106" s="99">
        <v>872</v>
      </c>
      <c r="I106" s="82">
        <v>0</v>
      </c>
      <c r="J106" s="21"/>
      <c r="K106" s="82">
        <f t="shared" si="5"/>
        <v>0</v>
      </c>
      <c r="L106" s="82">
        <f t="shared" si="6"/>
        <v>0</v>
      </c>
      <c r="M106" s="22">
        <v>0</v>
      </c>
    </row>
    <row r="107" spans="1:13" ht="12.75">
      <c r="A107" s="155"/>
      <c r="B107" s="53">
        <v>37467</v>
      </c>
      <c r="C107" s="36" t="s">
        <v>139</v>
      </c>
      <c r="D107" s="36"/>
      <c r="E107" s="36" t="s">
        <v>137</v>
      </c>
      <c r="F107" s="14"/>
      <c r="G107" s="14"/>
      <c r="H107" s="99">
        <v>-90</v>
      </c>
      <c r="I107" s="82">
        <v>0</v>
      </c>
      <c r="J107" s="21"/>
      <c r="K107" s="82">
        <f t="shared" si="5"/>
        <v>0</v>
      </c>
      <c r="L107" s="82">
        <f t="shared" si="6"/>
        <v>0</v>
      </c>
      <c r="M107" s="22">
        <v>0</v>
      </c>
    </row>
    <row r="108" spans="1:13" ht="12.75">
      <c r="A108" s="155"/>
      <c r="B108" s="57">
        <v>37468</v>
      </c>
      <c r="C108" s="39" t="s">
        <v>158</v>
      </c>
      <c r="D108" s="39"/>
      <c r="E108" s="39" t="s">
        <v>118</v>
      </c>
      <c r="F108" s="96" t="s">
        <v>59</v>
      </c>
      <c r="G108" s="96"/>
      <c r="H108" s="101"/>
      <c r="I108" s="102">
        <v>3000</v>
      </c>
      <c r="J108" s="48"/>
      <c r="K108" s="102">
        <f t="shared" si="5"/>
        <v>480</v>
      </c>
      <c r="L108" s="102">
        <f t="shared" si="6"/>
        <v>2940</v>
      </c>
      <c r="M108" s="119">
        <f>I108*0.18</f>
        <v>540</v>
      </c>
    </row>
    <row r="109" spans="1:13" ht="12.75">
      <c r="A109" s="155"/>
      <c r="B109" s="120">
        <v>37504</v>
      </c>
      <c r="C109" s="121" t="s">
        <v>157</v>
      </c>
      <c r="D109" s="121"/>
      <c r="E109" s="121" t="s">
        <v>131</v>
      </c>
      <c r="F109" s="122" t="s">
        <v>132</v>
      </c>
      <c r="G109" s="122"/>
      <c r="H109" s="123">
        <v>0</v>
      </c>
      <c r="I109" s="124">
        <v>1724.14</v>
      </c>
      <c r="J109" s="125"/>
      <c r="K109" s="124">
        <f t="shared" si="5"/>
        <v>275.86240000000004</v>
      </c>
      <c r="L109" s="124">
        <f t="shared" si="6"/>
        <v>2000.0024</v>
      </c>
      <c r="M109" s="126">
        <v>0</v>
      </c>
    </row>
    <row r="110" spans="1:13" ht="12.75">
      <c r="A110" s="161"/>
      <c r="B110" s="148">
        <v>37510</v>
      </c>
      <c r="C110" s="101" t="s">
        <v>162</v>
      </c>
      <c r="D110" s="101"/>
      <c r="E110" s="101" t="s">
        <v>163</v>
      </c>
      <c r="F110" s="101" t="s">
        <v>164</v>
      </c>
      <c r="G110" s="101"/>
      <c r="H110" s="101"/>
      <c r="I110" s="102">
        <v>15249</v>
      </c>
      <c r="J110" s="48"/>
      <c r="K110" s="102">
        <f t="shared" si="5"/>
        <v>2439.84</v>
      </c>
      <c r="L110" s="102">
        <f t="shared" si="6"/>
        <v>14944.02</v>
      </c>
      <c r="M110" s="149">
        <f>I110*0.18</f>
        <v>2744.8199999999997</v>
      </c>
    </row>
    <row r="111" spans="1:13" ht="12.75">
      <c r="A111" s="155"/>
      <c r="B111" s="54">
        <v>37529</v>
      </c>
      <c r="C111" s="13" t="s">
        <v>161</v>
      </c>
      <c r="D111" s="13"/>
      <c r="E111" s="13" t="s">
        <v>139</v>
      </c>
      <c r="F111" s="13" t="s">
        <v>140</v>
      </c>
      <c r="G111" s="13"/>
      <c r="H111" s="12"/>
      <c r="I111" s="82">
        <v>1036.23</v>
      </c>
      <c r="J111" s="21"/>
      <c r="K111" s="82">
        <f t="shared" si="5"/>
        <v>165.79680000000002</v>
      </c>
      <c r="L111" s="82">
        <f t="shared" si="6"/>
        <v>1202.0268</v>
      </c>
      <c r="M111" s="18">
        <v>0</v>
      </c>
    </row>
    <row r="112" spans="1:16" ht="12.75">
      <c r="A112" s="161"/>
      <c r="B112" s="54">
        <v>37510</v>
      </c>
      <c r="C112" s="35" t="s">
        <v>165</v>
      </c>
      <c r="D112" s="35"/>
      <c r="E112" s="35" t="s">
        <v>166</v>
      </c>
      <c r="F112" s="35" t="s">
        <v>164</v>
      </c>
      <c r="G112" s="35"/>
      <c r="H112" s="12"/>
      <c r="I112" s="82">
        <v>3000</v>
      </c>
      <c r="J112" s="21"/>
      <c r="K112" s="82">
        <f t="shared" si="5"/>
        <v>480</v>
      </c>
      <c r="L112" s="82">
        <f t="shared" si="6"/>
        <v>2940</v>
      </c>
      <c r="M112" s="149">
        <f>I112*0.18</f>
        <v>540</v>
      </c>
      <c r="O112" s="212">
        <f>SUM(I90:I112)</f>
        <v>30430.76</v>
      </c>
      <c r="P112" s="212">
        <f>P86+O112</f>
        <v>35578.74</v>
      </c>
    </row>
    <row r="113" spans="1:15" ht="12.75">
      <c r="A113" s="32"/>
      <c r="B113" s="54"/>
      <c r="C113" s="13"/>
      <c r="D113" s="13"/>
      <c r="E113" s="13"/>
      <c r="F113" s="13"/>
      <c r="G113" s="13"/>
      <c r="H113" s="12"/>
      <c r="I113" s="82"/>
      <c r="J113" s="21"/>
      <c r="K113" s="82"/>
      <c r="L113" s="82"/>
      <c r="M113" s="22"/>
      <c r="O113" s="16" t="s">
        <v>88</v>
      </c>
    </row>
    <row r="114" spans="1:15" ht="12.75">
      <c r="A114" s="32"/>
      <c r="B114" s="54"/>
      <c r="C114" s="35"/>
      <c r="D114" s="35"/>
      <c r="E114" s="35"/>
      <c r="F114" s="35"/>
      <c r="G114" s="35"/>
      <c r="H114" s="12"/>
      <c r="I114" s="82">
        <v>0</v>
      </c>
      <c r="J114" s="21"/>
      <c r="K114" s="82">
        <f t="shared" si="5"/>
        <v>0</v>
      </c>
      <c r="L114" s="82">
        <f t="shared" si="6"/>
        <v>0</v>
      </c>
      <c r="M114" s="22">
        <v>0</v>
      </c>
      <c r="O114" s="85">
        <f>SUM(K90:K115)</f>
        <v>4868.921600000001</v>
      </c>
    </row>
    <row r="115" spans="1:13" ht="12.75">
      <c r="A115" s="32"/>
      <c r="B115" s="54"/>
      <c r="C115" s="35"/>
      <c r="D115" s="35"/>
      <c r="E115" s="35"/>
      <c r="F115" s="35"/>
      <c r="G115" s="35"/>
      <c r="H115" s="12"/>
      <c r="I115" s="82">
        <v>0</v>
      </c>
      <c r="J115" s="21"/>
      <c r="K115" s="82">
        <f t="shared" si="5"/>
        <v>0</v>
      </c>
      <c r="L115" s="82">
        <f t="shared" si="6"/>
        <v>0</v>
      </c>
      <c r="M115" s="22">
        <v>0</v>
      </c>
    </row>
    <row r="116" spans="1:13" ht="14.25">
      <c r="A116" s="32"/>
      <c r="B116" s="54"/>
      <c r="C116" s="35"/>
      <c r="D116" s="35"/>
      <c r="E116" s="35"/>
      <c r="F116" s="153">
        <f>SUM(H90:H115)</f>
        <v>7752.67</v>
      </c>
      <c r="G116" s="154"/>
      <c r="I116" s="133" t="s">
        <v>159</v>
      </c>
      <c r="J116" s="128">
        <f>SUM(H90:I115)</f>
        <v>38183.43</v>
      </c>
      <c r="K116" s="82"/>
      <c r="L116" s="82"/>
      <c r="M116" s="22"/>
    </row>
    <row r="117" spans="1:13" ht="12.75">
      <c r="A117" s="32"/>
      <c r="B117" s="54"/>
      <c r="C117" s="35"/>
      <c r="D117" s="35"/>
      <c r="E117" s="164" t="s">
        <v>182</v>
      </c>
      <c r="F117" s="164">
        <f>SUM(H72:H116)</f>
        <v>10117.96</v>
      </c>
      <c r="G117" s="164"/>
      <c r="H117" s="12"/>
      <c r="I117" s="127" t="s">
        <v>160</v>
      </c>
      <c r="J117" s="131">
        <f>SUM(H72:I115)</f>
        <v>45696.700000000004</v>
      </c>
      <c r="K117" s="82"/>
      <c r="L117" s="82"/>
      <c r="M117" s="22"/>
    </row>
    <row r="118" spans="1:13" ht="12.75">
      <c r="A118" s="156"/>
      <c r="B118" s="54">
        <v>37539</v>
      </c>
      <c r="C118" s="35" t="s">
        <v>168</v>
      </c>
      <c r="D118" s="35"/>
      <c r="E118" s="35" t="s">
        <v>166</v>
      </c>
      <c r="F118" s="35" t="s">
        <v>164</v>
      </c>
      <c r="G118" s="35"/>
      <c r="H118" s="12"/>
      <c r="I118" s="82">
        <v>6000</v>
      </c>
      <c r="J118" s="21"/>
      <c r="K118" s="82">
        <f>I118*0.16</f>
        <v>960</v>
      </c>
      <c r="L118" s="82">
        <f>I118+K118-M118</f>
        <v>5880</v>
      </c>
      <c r="M118" s="149">
        <f>I118*0.18</f>
        <v>1080</v>
      </c>
    </row>
    <row r="119" spans="1:13" ht="12.75">
      <c r="A119" s="156"/>
      <c r="B119" s="53">
        <v>37551</v>
      </c>
      <c r="C119" s="36" t="s">
        <v>15</v>
      </c>
      <c r="D119" s="36"/>
      <c r="E119" s="36" t="s">
        <v>169</v>
      </c>
      <c r="F119" s="36" t="s">
        <v>170</v>
      </c>
      <c r="G119" s="36"/>
      <c r="H119" s="99">
        <v>340</v>
      </c>
      <c r="I119" s="82">
        <v>0</v>
      </c>
      <c r="J119" s="21"/>
      <c r="K119" s="82">
        <f>I119*0.16</f>
        <v>0</v>
      </c>
      <c r="L119" s="82">
        <f>I119+K119-M119</f>
        <v>0</v>
      </c>
      <c r="M119" s="149">
        <f aca="true" t="shared" si="8" ref="M119:M127">I119*0.18</f>
        <v>0</v>
      </c>
    </row>
    <row r="120" spans="1:13" ht="12.75">
      <c r="A120" s="156"/>
      <c r="B120" s="54">
        <v>37557</v>
      </c>
      <c r="C120" s="35" t="s">
        <v>171</v>
      </c>
      <c r="D120" s="35"/>
      <c r="E120" s="35" t="s">
        <v>131</v>
      </c>
      <c r="F120" s="35" t="s">
        <v>132</v>
      </c>
      <c r="G120" s="35"/>
      <c r="H120" s="12"/>
      <c r="I120" s="82">
        <v>862.07</v>
      </c>
      <c r="J120" s="21"/>
      <c r="K120" s="82">
        <f>I120*0.16</f>
        <v>137.93120000000002</v>
      </c>
      <c r="L120" s="82">
        <f>I120+K120-M120</f>
        <v>1000.0012</v>
      </c>
      <c r="M120" s="149">
        <v>0</v>
      </c>
    </row>
    <row r="121" spans="1:13" ht="12.75">
      <c r="A121" s="156"/>
      <c r="B121" s="54">
        <v>37558</v>
      </c>
      <c r="C121" s="35" t="s">
        <v>172</v>
      </c>
      <c r="D121" s="35"/>
      <c r="E121" s="35" t="s">
        <v>169</v>
      </c>
      <c r="F121" s="35" t="s">
        <v>170</v>
      </c>
      <c r="G121" s="35"/>
      <c r="H121" s="12"/>
      <c r="I121" s="82">
        <v>280</v>
      </c>
      <c r="J121" s="21"/>
      <c r="K121" s="82">
        <f>I121*0.16</f>
        <v>44.800000000000004</v>
      </c>
      <c r="L121" s="82">
        <f>I121+K121-M121</f>
        <v>324.8</v>
      </c>
      <c r="M121" s="149"/>
    </row>
    <row r="122" spans="1:13" ht="12.75">
      <c r="A122" s="156"/>
      <c r="B122" s="57">
        <v>37559</v>
      </c>
      <c r="C122" s="39" t="s">
        <v>173</v>
      </c>
      <c r="D122" s="39"/>
      <c r="E122" s="39" t="s">
        <v>118</v>
      </c>
      <c r="F122" s="39" t="s">
        <v>9</v>
      </c>
      <c r="G122" s="39"/>
      <c r="H122" s="12"/>
      <c r="I122" s="82">
        <v>5487.81</v>
      </c>
      <c r="J122" s="21"/>
      <c r="K122" s="82">
        <f t="shared" si="5"/>
        <v>878.0496</v>
      </c>
      <c r="L122" s="82">
        <f t="shared" si="6"/>
        <v>5378.053800000001</v>
      </c>
      <c r="M122" s="149">
        <f t="shared" si="8"/>
        <v>987.8058000000001</v>
      </c>
    </row>
    <row r="123" spans="1:13" ht="12.75">
      <c r="A123" s="162"/>
      <c r="B123" s="53">
        <v>37572</v>
      </c>
      <c r="C123" s="36" t="s">
        <v>15</v>
      </c>
      <c r="D123" s="36"/>
      <c r="E123" s="36" t="s">
        <v>118</v>
      </c>
      <c r="F123" s="36" t="s">
        <v>9</v>
      </c>
      <c r="G123" s="36"/>
      <c r="H123" s="99">
        <v>1317.28</v>
      </c>
      <c r="I123" s="82">
        <v>0</v>
      </c>
      <c r="J123" s="21"/>
      <c r="K123" s="82">
        <f t="shared" si="5"/>
        <v>0</v>
      </c>
      <c r="L123" s="82">
        <f t="shared" si="6"/>
        <v>0</v>
      </c>
      <c r="M123" s="149">
        <f t="shared" si="8"/>
        <v>0</v>
      </c>
    </row>
    <row r="124" spans="1:13" ht="12.75">
      <c r="A124" s="162"/>
      <c r="B124" s="53">
        <v>37578</v>
      </c>
      <c r="C124" s="36" t="s">
        <v>15</v>
      </c>
      <c r="D124" s="36"/>
      <c r="E124" s="36" t="s">
        <v>174</v>
      </c>
      <c r="F124" s="36" t="s">
        <v>175</v>
      </c>
      <c r="G124" s="36"/>
      <c r="H124" s="99">
        <v>-360</v>
      </c>
      <c r="I124" s="82">
        <v>0</v>
      </c>
      <c r="J124" s="21"/>
      <c r="K124" s="82">
        <f t="shared" si="5"/>
        <v>0</v>
      </c>
      <c r="L124" s="82">
        <f t="shared" si="6"/>
        <v>0</v>
      </c>
      <c r="M124" s="149">
        <f t="shared" si="8"/>
        <v>0</v>
      </c>
    </row>
    <row r="125" spans="2:13" ht="12.75">
      <c r="B125" s="55">
        <v>37554</v>
      </c>
      <c r="C125" s="15" t="s">
        <v>176</v>
      </c>
      <c r="D125" s="15"/>
      <c r="E125" s="15" t="s">
        <v>177</v>
      </c>
      <c r="F125" s="15" t="s">
        <v>164</v>
      </c>
      <c r="G125" s="13"/>
      <c r="H125" s="12"/>
      <c r="I125" s="82">
        <v>6000</v>
      </c>
      <c r="J125" s="21"/>
      <c r="K125" s="82">
        <f t="shared" si="5"/>
        <v>960</v>
      </c>
      <c r="L125" s="82">
        <f t="shared" si="6"/>
        <v>5880</v>
      </c>
      <c r="M125" s="149">
        <f t="shared" si="8"/>
        <v>1080</v>
      </c>
    </row>
    <row r="126" spans="1:13" ht="12.75">
      <c r="A126" s="162"/>
      <c r="B126" s="9">
        <v>37586</v>
      </c>
      <c r="C126" s="36" t="s">
        <v>15</v>
      </c>
      <c r="D126" s="36"/>
      <c r="E126" s="36" t="s">
        <v>178</v>
      </c>
      <c r="F126" s="36" t="s">
        <v>179</v>
      </c>
      <c r="G126" s="36"/>
      <c r="H126" s="99">
        <v>2371</v>
      </c>
      <c r="I126" s="82">
        <v>0</v>
      </c>
      <c r="J126" s="21"/>
      <c r="K126" s="82">
        <f t="shared" si="5"/>
        <v>0</v>
      </c>
      <c r="L126" s="82">
        <f t="shared" si="6"/>
        <v>0</v>
      </c>
      <c r="M126" s="149">
        <f t="shared" si="8"/>
        <v>0</v>
      </c>
    </row>
    <row r="127" spans="1:13" ht="12.75">
      <c r="A127" s="162"/>
      <c r="B127" s="9">
        <v>37587</v>
      </c>
      <c r="C127" s="36" t="s">
        <v>180</v>
      </c>
      <c r="D127" s="36"/>
      <c r="E127" s="36" t="s">
        <v>181</v>
      </c>
      <c r="F127" s="36"/>
      <c r="G127" s="36"/>
      <c r="H127" s="99">
        <v>-285</v>
      </c>
      <c r="I127" s="82">
        <v>0</v>
      </c>
      <c r="J127" s="21"/>
      <c r="K127" s="82">
        <f t="shared" si="5"/>
        <v>0</v>
      </c>
      <c r="L127" s="82">
        <f t="shared" si="6"/>
        <v>0</v>
      </c>
      <c r="M127" s="149">
        <f t="shared" si="8"/>
        <v>0</v>
      </c>
    </row>
    <row r="128" spans="1:15" ht="12.75">
      <c r="A128" s="162"/>
      <c r="B128" s="167">
        <v>37599</v>
      </c>
      <c r="C128" s="39" t="s">
        <v>186</v>
      </c>
      <c r="D128" s="39"/>
      <c r="E128" s="39" t="s">
        <v>131</v>
      </c>
      <c r="F128" s="39" t="s">
        <v>132</v>
      </c>
      <c r="G128" s="39"/>
      <c r="H128" s="96"/>
      <c r="I128" s="163">
        <v>862.07</v>
      </c>
      <c r="J128" s="26"/>
      <c r="K128" s="163">
        <f t="shared" si="5"/>
        <v>137.93120000000002</v>
      </c>
      <c r="L128" s="163">
        <f t="shared" si="6"/>
        <v>1000.0012</v>
      </c>
      <c r="M128" s="163">
        <v>0</v>
      </c>
      <c r="O128" s="93"/>
    </row>
    <row r="129" spans="1:15" ht="12.75">
      <c r="A129" s="162"/>
      <c r="B129" s="9">
        <v>37600</v>
      </c>
      <c r="C129" s="36" t="s">
        <v>183</v>
      </c>
      <c r="D129" s="36"/>
      <c r="E129" s="36" t="s">
        <v>184</v>
      </c>
      <c r="F129" s="36"/>
      <c r="G129" s="36"/>
      <c r="H129" s="14">
        <v>-2400</v>
      </c>
      <c r="I129" s="83"/>
      <c r="J129" s="23"/>
      <c r="K129" s="83"/>
      <c r="L129" s="83"/>
      <c r="M129" s="163"/>
      <c r="O129" s="93"/>
    </row>
    <row r="130" spans="1:15" ht="12.75">
      <c r="A130" s="168"/>
      <c r="B130" s="9">
        <v>37603</v>
      </c>
      <c r="C130" s="36" t="s">
        <v>15</v>
      </c>
      <c r="D130" s="36"/>
      <c r="E130" s="36" t="s">
        <v>185</v>
      </c>
      <c r="F130" s="36" t="s">
        <v>175</v>
      </c>
      <c r="G130" s="36"/>
      <c r="H130" s="14">
        <v>-360</v>
      </c>
      <c r="I130" s="83"/>
      <c r="J130" s="23"/>
      <c r="K130" s="83"/>
      <c r="L130" s="83"/>
      <c r="M130" s="163"/>
      <c r="O130" s="93"/>
    </row>
    <row r="131" spans="1:15" ht="12.75">
      <c r="A131" s="162"/>
      <c r="B131" s="9">
        <v>37603</v>
      </c>
      <c r="C131" s="36" t="s">
        <v>187</v>
      </c>
      <c r="D131" s="36"/>
      <c r="E131" s="36"/>
      <c r="F131" s="36"/>
      <c r="G131" s="36"/>
      <c r="H131" s="14">
        <v>-240</v>
      </c>
      <c r="I131" s="83"/>
      <c r="J131" s="23"/>
      <c r="K131" s="83"/>
      <c r="L131" s="83"/>
      <c r="M131" s="163"/>
      <c r="O131" s="93"/>
    </row>
    <row r="132" spans="1:15" ht="12.75">
      <c r="A132" s="162"/>
      <c r="B132" s="167">
        <v>37603</v>
      </c>
      <c r="C132" s="39" t="s">
        <v>188</v>
      </c>
      <c r="D132" s="39"/>
      <c r="E132" s="39" t="s">
        <v>139</v>
      </c>
      <c r="F132" s="39" t="s">
        <v>140</v>
      </c>
      <c r="G132" s="39"/>
      <c r="H132" s="96"/>
      <c r="I132" s="163">
        <v>436.24</v>
      </c>
      <c r="J132" s="26"/>
      <c r="K132" s="163">
        <f>I132*0.16</f>
        <v>69.7984</v>
      </c>
      <c r="L132" s="163">
        <f>I132+K132-M132</f>
        <v>506.0384</v>
      </c>
      <c r="M132" s="163">
        <v>0</v>
      </c>
      <c r="O132" s="93"/>
    </row>
    <row r="133" spans="1:15" ht="12.75">
      <c r="A133" s="162"/>
      <c r="B133" s="167">
        <v>37618</v>
      </c>
      <c r="C133" s="39" t="s">
        <v>189</v>
      </c>
      <c r="D133" s="39"/>
      <c r="E133" s="39" t="s">
        <v>190</v>
      </c>
      <c r="F133" s="39" t="s">
        <v>191</v>
      </c>
      <c r="G133" s="39"/>
      <c r="H133" s="96"/>
      <c r="I133" s="163">
        <v>2200.1</v>
      </c>
      <c r="J133" s="26"/>
      <c r="K133" s="163">
        <v>352.02</v>
      </c>
      <c r="L133" s="163">
        <v>2552.12</v>
      </c>
      <c r="M133" s="163"/>
      <c r="N133" s="170"/>
      <c r="O133" s="93"/>
    </row>
    <row r="134" spans="1:15" ht="12.75">
      <c r="A134" s="162"/>
      <c r="B134" s="9">
        <v>37618</v>
      </c>
      <c r="C134" s="36" t="s">
        <v>15</v>
      </c>
      <c r="D134" s="36"/>
      <c r="E134" s="36" t="s">
        <v>190</v>
      </c>
      <c r="F134" s="36" t="s">
        <v>191</v>
      </c>
      <c r="G134" s="36"/>
      <c r="H134" s="36">
        <v>1248.84</v>
      </c>
      <c r="I134" s="163"/>
      <c r="J134" s="26"/>
      <c r="K134" s="163"/>
      <c r="L134" s="163"/>
      <c r="M134" s="163"/>
      <c r="O134" s="93"/>
    </row>
    <row r="135" spans="1:15" ht="12.75">
      <c r="A135" s="162"/>
      <c r="B135" s="9">
        <v>37609</v>
      </c>
      <c r="C135" s="36" t="s">
        <v>15</v>
      </c>
      <c r="D135" s="36"/>
      <c r="E135" s="36" t="s">
        <v>192</v>
      </c>
      <c r="F135" s="36" t="s">
        <v>193</v>
      </c>
      <c r="G135" s="36"/>
      <c r="H135" s="173">
        <v>1222.1</v>
      </c>
      <c r="I135" s="163"/>
      <c r="J135" s="26"/>
      <c r="K135" s="163"/>
      <c r="L135" s="163"/>
      <c r="M135" s="163"/>
      <c r="O135" s="93"/>
    </row>
    <row r="136" spans="1:15" ht="12.75">
      <c r="A136" s="169"/>
      <c r="B136" s="103">
        <v>37327</v>
      </c>
      <c r="C136" s="104" t="s">
        <v>141</v>
      </c>
      <c r="D136" s="104"/>
      <c r="E136" s="104" t="s">
        <v>119</v>
      </c>
      <c r="F136" s="104" t="s">
        <v>120</v>
      </c>
      <c r="G136" s="104"/>
      <c r="H136" s="194" t="s">
        <v>207</v>
      </c>
      <c r="I136" s="108">
        <v>1239.59</v>
      </c>
      <c r="K136" s="105">
        <f>I136*0.16</f>
        <v>198.3344</v>
      </c>
      <c r="L136" s="105">
        <f>I136+K136-M136</f>
        <v>1437.9243999999999</v>
      </c>
      <c r="M136" s="110"/>
      <c r="O136" s="93"/>
    </row>
    <row r="137" spans="1:15" ht="12.75">
      <c r="A137" s="162"/>
      <c r="B137" s="167"/>
      <c r="C137" s="39"/>
      <c r="D137" s="39"/>
      <c r="E137" s="39"/>
      <c r="F137" s="39"/>
      <c r="G137" s="39"/>
      <c r="H137" s="150"/>
      <c r="I137" s="163"/>
      <c r="J137" s="26"/>
      <c r="K137" s="82"/>
      <c r="L137" s="82">
        <f>I137+K137-M137</f>
        <v>0</v>
      </c>
      <c r="M137" s="163"/>
      <c r="O137" s="93"/>
    </row>
    <row r="138" spans="2:15" ht="12.75">
      <c r="B138" s="167"/>
      <c r="C138" s="39"/>
      <c r="D138" s="39"/>
      <c r="E138" s="39"/>
      <c r="F138" s="39"/>
      <c r="G138" s="39"/>
      <c r="H138" s="96"/>
      <c r="I138" s="163"/>
      <c r="J138" s="26"/>
      <c r="K138" s="163"/>
      <c r="L138" s="163"/>
      <c r="M138" s="163"/>
      <c r="O138" s="93"/>
    </row>
    <row r="139" spans="2:15" ht="12.75">
      <c r="B139" s="9"/>
      <c r="C139" s="36"/>
      <c r="D139" s="36"/>
      <c r="E139" s="36"/>
      <c r="F139" s="36"/>
      <c r="G139" s="36"/>
      <c r="H139" s="14"/>
      <c r="I139" s="83"/>
      <c r="J139" s="23"/>
      <c r="K139" s="83"/>
      <c r="L139" s="83"/>
      <c r="M139" s="163"/>
      <c r="O139" s="93"/>
    </row>
    <row r="140" spans="2:16" ht="12.75">
      <c r="B140" s="9"/>
      <c r="C140" s="36"/>
      <c r="D140" s="36"/>
      <c r="E140" s="36"/>
      <c r="F140" s="36"/>
      <c r="G140" s="36"/>
      <c r="H140" s="14"/>
      <c r="I140" s="83"/>
      <c r="J140" s="23"/>
      <c r="K140" s="83"/>
      <c r="L140" s="83"/>
      <c r="M140" s="163"/>
      <c r="O140" s="93">
        <f>SUM(I118:I135)</f>
        <v>22128.29</v>
      </c>
      <c r="P140" s="212">
        <f>P112+O140</f>
        <v>57707.03</v>
      </c>
    </row>
    <row r="141" spans="2:15" ht="14.25">
      <c r="B141" s="4"/>
      <c r="F141" s="154">
        <f>SUM(H118:H136)</f>
        <v>2854.2199999999993</v>
      </c>
      <c r="G141" s="154"/>
      <c r="I141" s="134" t="s">
        <v>159</v>
      </c>
      <c r="J141" s="130">
        <f>SUM(H118:I136)</f>
        <v>26222.100000000002</v>
      </c>
      <c r="K141" s="83"/>
      <c r="L141" s="83"/>
      <c r="M141" s="23"/>
      <c r="O141" s="16" t="s">
        <v>89</v>
      </c>
    </row>
    <row r="142" spans="2:15" ht="12.75">
      <c r="B142" s="4"/>
      <c r="E142" s="166" t="s">
        <v>182</v>
      </c>
      <c r="F142" s="166">
        <f>SUM(H72:H141)</f>
        <v>12972.18</v>
      </c>
      <c r="G142" s="166"/>
      <c r="H142" s="13"/>
      <c r="I142" s="134" t="s">
        <v>160</v>
      </c>
      <c r="J142" s="132">
        <f>SUM(H72:I138)</f>
        <v>71918.80000000002</v>
      </c>
      <c r="K142" s="83"/>
      <c r="L142" s="83"/>
      <c r="M142" s="23"/>
      <c r="O142" s="85">
        <f>SUM(K118:K138)</f>
        <v>3738.8648000000003</v>
      </c>
    </row>
    <row r="143" spans="2:13" ht="12.75">
      <c r="B143" s="4"/>
      <c r="H143" s="13"/>
      <c r="I143" s="83"/>
      <c r="J143" s="23"/>
      <c r="K143" s="83"/>
      <c r="L143" s="83"/>
      <c r="M143" s="23"/>
    </row>
    <row r="144" spans="2:17" ht="12.75">
      <c r="B144" s="4"/>
      <c r="I144" s="6"/>
      <c r="J144" s="6"/>
      <c r="K144" s="6"/>
      <c r="L144" s="6"/>
      <c r="M144" s="6"/>
      <c r="Q144" s="39"/>
    </row>
    <row r="145" spans="2:17" ht="18">
      <c r="B145" s="4"/>
      <c r="H145" s="62" t="s">
        <v>109</v>
      </c>
      <c r="I145" s="63"/>
      <c r="J145" s="63"/>
      <c r="K145" s="63"/>
      <c r="L145" s="63"/>
      <c r="M145" s="68" t="s">
        <v>93</v>
      </c>
      <c r="N145" s="76"/>
      <c r="O145" s="79" t="s">
        <v>167</v>
      </c>
      <c r="Q145" s="150"/>
    </row>
    <row r="146" spans="2:17" ht="15.75">
      <c r="B146" s="4"/>
      <c r="H146" s="86">
        <f>SUM(H72:H145)</f>
        <v>12972.18</v>
      </c>
      <c r="I146" s="86">
        <f>SUM(I72:I144)</f>
        <v>58946.619999999995</v>
      </c>
      <c r="J146" s="86"/>
      <c r="K146" s="86">
        <f>SUM(K72:K144)</f>
        <v>9431.463200000002</v>
      </c>
      <c r="L146" s="86">
        <f>SUM(L72:L144)</f>
        <v>62461.7304</v>
      </c>
      <c r="M146" s="152">
        <f>SUM(M72:M144)</f>
        <v>7596.3528</v>
      </c>
      <c r="N146" s="87"/>
      <c r="O146" s="88">
        <f>O142+O114+O79</f>
        <v>9431.4632</v>
      </c>
      <c r="Q146" s="150"/>
    </row>
    <row r="147" spans="2:16" ht="15">
      <c r="B147" s="4"/>
      <c r="H147" s="89">
        <f>H146+I146</f>
        <v>71918.79999999999</v>
      </c>
      <c r="I147" s="90"/>
      <c r="J147" s="90"/>
      <c r="K147" s="90"/>
      <c r="L147" s="90"/>
      <c r="M147" s="90"/>
      <c r="N147" s="91"/>
      <c r="O147" s="92"/>
      <c r="P147" s="39"/>
    </row>
    <row r="148" spans="2:16" ht="18">
      <c r="B148" s="4"/>
      <c r="K148" s="5"/>
      <c r="L148" s="5"/>
      <c r="P148" s="151"/>
    </row>
    <row r="149" spans="2:16" ht="12.75">
      <c r="B149" s="4"/>
      <c r="K149" s="5"/>
      <c r="L149" s="5"/>
      <c r="P149" s="150"/>
    </row>
    <row r="150" spans="2:15" ht="12.75">
      <c r="B150" s="4"/>
      <c r="H150" s="95">
        <f aca="true" t="shared" si="9" ref="H150:M150">H146*166.386</f>
        <v>2158389.14148</v>
      </c>
      <c r="I150" s="95">
        <f t="shared" si="9"/>
        <v>9807892.315319998</v>
      </c>
      <c r="J150" s="95">
        <f t="shared" si="9"/>
        <v>0</v>
      </c>
      <c r="K150" s="95">
        <f t="shared" si="9"/>
        <v>1569263.4359952002</v>
      </c>
      <c r="L150" s="95">
        <f t="shared" si="9"/>
        <v>10392757.4743344</v>
      </c>
      <c r="M150" s="95">
        <f t="shared" si="9"/>
        <v>1263926.7569807998</v>
      </c>
      <c r="O150" s="39"/>
    </row>
    <row r="151" spans="2:15" ht="12.75">
      <c r="B151" s="4"/>
      <c r="K151" s="5"/>
      <c r="L151" s="5"/>
      <c r="O151" s="150"/>
    </row>
    <row r="152" spans="2:15" ht="12.75">
      <c r="B152" s="4"/>
      <c r="K152" s="5"/>
      <c r="L152" s="5"/>
      <c r="O152" s="150"/>
    </row>
    <row r="153" spans="2:12" ht="12.75">
      <c r="B153" s="4"/>
      <c r="K153" s="5"/>
      <c r="L153" s="5"/>
    </row>
    <row r="154" spans="2:12" ht="12.75">
      <c r="B154" s="4"/>
      <c r="K154" s="5"/>
      <c r="L154" s="5"/>
    </row>
    <row r="155" spans="2:12" ht="12.75">
      <c r="B155" s="4"/>
      <c r="K155" s="5"/>
      <c r="L155" s="5"/>
    </row>
    <row r="156" spans="1:12" ht="46.5">
      <c r="A156" s="41"/>
      <c r="B156" s="181"/>
      <c r="C156" s="182"/>
      <c r="D156" s="182"/>
      <c r="E156" s="182"/>
      <c r="K156" s="5"/>
      <c r="L156" s="5"/>
    </row>
    <row r="157" spans="1:12" ht="15">
      <c r="A157" s="41"/>
      <c r="B157" s="4"/>
      <c r="K157" s="5"/>
      <c r="L157" s="5"/>
    </row>
    <row r="158" spans="2:12" ht="12.75">
      <c r="B158" s="4"/>
      <c r="K158" s="5"/>
      <c r="L158" s="5"/>
    </row>
    <row r="159" spans="2:12" ht="12.75">
      <c r="B159" s="4"/>
      <c r="K159" s="5"/>
      <c r="L159" s="5"/>
    </row>
    <row r="160" spans="1:13" ht="12.75">
      <c r="A160" s="158" t="s">
        <v>301</v>
      </c>
      <c r="B160" s="27">
        <v>37632</v>
      </c>
      <c r="C160" s="12" t="s">
        <v>194</v>
      </c>
      <c r="D160" s="12"/>
      <c r="E160" s="12" t="s">
        <v>195</v>
      </c>
      <c r="F160" s="12" t="s">
        <v>196</v>
      </c>
      <c r="G160" s="12"/>
      <c r="H160" s="12"/>
      <c r="I160" s="82">
        <v>2989.37</v>
      </c>
      <c r="J160" s="21"/>
      <c r="K160" s="82">
        <f>I160*0.16</f>
        <v>478.2992</v>
      </c>
      <c r="L160" s="82">
        <f>I160+K160-M160</f>
        <v>3467.6692</v>
      </c>
      <c r="M160" s="178">
        <v>0</v>
      </c>
    </row>
    <row r="161" spans="1:13" ht="12.75">
      <c r="A161" s="158"/>
      <c r="B161" s="174">
        <v>37632</v>
      </c>
      <c r="C161" s="36" t="s">
        <v>15</v>
      </c>
      <c r="D161" s="36"/>
      <c r="E161" s="36" t="s">
        <v>195</v>
      </c>
      <c r="F161" s="36" t="s">
        <v>196</v>
      </c>
      <c r="G161" s="36"/>
      <c r="H161" s="36">
        <v>2982.43</v>
      </c>
      <c r="I161" s="175"/>
      <c r="J161" s="171"/>
      <c r="K161" s="172"/>
      <c r="L161" s="172"/>
      <c r="M161" s="179"/>
    </row>
    <row r="162" spans="1:13" ht="12.75">
      <c r="A162" s="192"/>
      <c r="B162" s="29">
        <v>37635</v>
      </c>
      <c r="C162" s="14" t="s">
        <v>197</v>
      </c>
      <c r="D162" s="14"/>
      <c r="E162" s="14" t="s">
        <v>174</v>
      </c>
      <c r="F162" s="14" t="s">
        <v>199</v>
      </c>
      <c r="G162" s="14"/>
      <c r="H162" s="94">
        <v>-200</v>
      </c>
      <c r="I162" s="82">
        <v>0</v>
      </c>
      <c r="J162" s="93"/>
      <c r="K162" s="163">
        <f>I162*0.16</f>
        <v>0</v>
      </c>
      <c r="L162" s="163">
        <f>I162+K162-M162</f>
        <v>0</v>
      </c>
      <c r="M162" s="176">
        <v>0</v>
      </c>
    </row>
    <row r="163" spans="1:13" ht="12.75">
      <c r="A163" s="192"/>
      <c r="B163" s="29">
        <v>37635</v>
      </c>
      <c r="C163" s="14" t="s">
        <v>197</v>
      </c>
      <c r="D163" s="14"/>
      <c r="E163" s="14" t="s">
        <v>185</v>
      </c>
      <c r="F163" s="14" t="s">
        <v>198</v>
      </c>
      <c r="G163" s="14"/>
      <c r="H163" s="106">
        <v>-250</v>
      </c>
      <c r="I163" s="82">
        <v>0</v>
      </c>
      <c r="J163" s="106"/>
      <c r="K163" s="102">
        <v>0</v>
      </c>
      <c r="L163" s="102">
        <v>0</v>
      </c>
      <c r="M163" s="177">
        <v>0</v>
      </c>
    </row>
    <row r="164" spans="1:13" ht="12.75">
      <c r="A164" s="159"/>
      <c r="B164" s="29">
        <v>37637</v>
      </c>
      <c r="C164" s="36" t="s">
        <v>202</v>
      </c>
      <c r="D164" s="36"/>
      <c r="E164" s="36" t="s">
        <v>201</v>
      </c>
      <c r="F164" s="36" t="s">
        <v>200</v>
      </c>
      <c r="G164" s="36"/>
      <c r="H164" s="99">
        <v>178</v>
      </c>
      <c r="I164" s="82">
        <v>0</v>
      </c>
      <c r="J164" s="21"/>
      <c r="K164" s="102">
        <v>0</v>
      </c>
      <c r="L164" s="102">
        <f>I164+K164-M164</f>
        <v>0</v>
      </c>
      <c r="M164" s="177">
        <v>0</v>
      </c>
    </row>
    <row r="165" spans="1:13" ht="12.75">
      <c r="A165" s="159" t="s">
        <v>301</v>
      </c>
      <c r="B165" s="97">
        <v>37642</v>
      </c>
      <c r="C165" s="39" t="s">
        <v>203</v>
      </c>
      <c r="D165" s="39"/>
      <c r="E165" s="39" t="s">
        <v>204</v>
      </c>
      <c r="F165" s="39" t="s">
        <v>205</v>
      </c>
      <c r="G165" s="39"/>
      <c r="H165" s="101"/>
      <c r="I165" s="102">
        <v>2433.75</v>
      </c>
      <c r="J165" s="48"/>
      <c r="K165" s="102">
        <f>I165*0.16</f>
        <v>389.40000000000003</v>
      </c>
      <c r="L165" s="102">
        <f>I165+K165-M165</f>
        <v>2823.15</v>
      </c>
      <c r="M165" s="177">
        <v>0</v>
      </c>
    </row>
    <row r="166" spans="1:13" ht="12.75">
      <c r="A166" s="193"/>
      <c r="B166" s="29">
        <v>37642</v>
      </c>
      <c r="C166" s="36" t="s">
        <v>15</v>
      </c>
      <c r="D166" s="36"/>
      <c r="E166" s="36" t="s">
        <v>204</v>
      </c>
      <c r="F166" s="36" t="s">
        <v>205</v>
      </c>
      <c r="G166" s="36"/>
      <c r="H166" s="99">
        <v>2430</v>
      </c>
      <c r="I166" s="82">
        <v>0</v>
      </c>
      <c r="J166" s="21"/>
      <c r="K166" s="102">
        <f>I166*0.16</f>
        <v>0</v>
      </c>
      <c r="L166" s="102">
        <f>I166+K166-M166</f>
        <v>0</v>
      </c>
      <c r="M166" s="177">
        <f>I166*0.15</f>
        <v>0</v>
      </c>
    </row>
    <row r="167" spans="1:13" ht="12.75">
      <c r="A167" s="187" t="s">
        <v>301</v>
      </c>
      <c r="B167" s="97">
        <v>37679</v>
      </c>
      <c r="C167" s="39" t="s">
        <v>208</v>
      </c>
      <c r="D167" s="39"/>
      <c r="E167" s="39" t="s">
        <v>209</v>
      </c>
      <c r="F167" s="39" t="s">
        <v>210</v>
      </c>
      <c r="G167" s="39"/>
      <c r="H167" s="101"/>
      <c r="I167" s="102">
        <v>450.76</v>
      </c>
      <c r="J167" s="48"/>
      <c r="K167" s="102">
        <v>72.12</v>
      </c>
      <c r="L167" s="102">
        <f>I167+K167-M167</f>
        <v>522.88</v>
      </c>
      <c r="M167" s="177">
        <v>0</v>
      </c>
    </row>
    <row r="168" spans="1:13" ht="12.75">
      <c r="A168" s="205"/>
      <c r="B168" s="29">
        <v>37679</v>
      </c>
      <c r="C168" s="36" t="s">
        <v>15</v>
      </c>
      <c r="D168" s="36"/>
      <c r="E168" s="36" t="s">
        <v>209</v>
      </c>
      <c r="F168" s="36" t="s">
        <v>210</v>
      </c>
      <c r="G168" s="36"/>
      <c r="H168" s="99">
        <v>450.76</v>
      </c>
      <c r="I168" s="109"/>
      <c r="J168" s="206"/>
      <c r="K168" s="109"/>
      <c r="L168" s="109"/>
      <c r="M168" s="94"/>
    </row>
    <row r="169" spans="1:13" ht="12.75">
      <c r="A169" s="207"/>
      <c r="B169" s="29">
        <v>37684</v>
      </c>
      <c r="C169" s="36" t="s">
        <v>211</v>
      </c>
      <c r="D169" s="36"/>
      <c r="E169" s="36"/>
      <c r="F169" s="36"/>
      <c r="G169" s="36"/>
      <c r="H169" s="99">
        <v>7500</v>
      </c>
      <c r="I169" s="102"/>
      <c r="J169" s="48"/>
      <c r="K169" s="102"/>
      <c r="L169" s="102"/>
      <c r="M169" s="177"/>
    </row>
    <row r="170" spans="1:13" ht="12.75">
      <c r="A170" s="207"/>
      <c r="B170" s="29">
        <v>37685</v>
      </c>
      <c r="C170" s="36" t="s">
        <v>212</v>
      </c>
      <c r="D170" s="36"/>
      <c r="E170" s="36"/>
      <c r="F170" s="36"/>
      <c r="G170" s="36"/>
      <c r="H170" s="99">
        <v>-1200</v>
      </c>
      <c r="I170" s="102"/>
      <c r="J170" s="48"/>
      <c r="K170" s="102"/>
      <c r="L170" s="102"/>
      <c r="M170" s="177"/>
    </row>
    <row r="171" spans="1:13" ht="12.75">
      <c r="A171" s="207"/>
      <c r="B171" s="9">
        <v>37705</v>
      </c>
      <c r="C171" s="36" t="s">
        <v>213</v>
      </c>
      <c r="D171" s="36"/>
      <c r="E171" s="10"/>
      <c r="F171" s="10"/>
      <c r="G171" s="10"/>
      <c r="H171" s="36">
        <v>-95</v>
      </c>
      <c r="I171" s="102"/>
      <c r="J171" s="48"/>
      <c r="K171" s="102"/>
      <c r="L171" s="102"/>
      <c r="M171" s="177"/>
    </row>
    <row r="172" spans="1:13" ht="12.75">
      <c r="A172" s="207"/>
      <c r="B172" s="9">
        <v>37714</v>
      </c>
      <c r="C172" s="36" t="s">
        <v>216</v>
      </c>
      <c r="D172" s="36"/>
      <c r="E172" s="10"/>
      <c r="F172" s="10"/>
      <c r="G172" s="10"/>
      <c r="H172" s="36">
        <v>-1800</v>
      </c>
      <c r="I172" s="102"/>
      <c r="J172" s="48"/>
      <c r="K172" s="102"/>
      <c r="L172" s="102"/>
      <c r="M172" s="177"/>
    </row>
    <row r="173" spans="1:13" ht="12.75">
      <c r="A173" s="187" t="s">
        <v>301</v>
      </c>
      <c r="B173" s="167">
        <v>37719</v>
      </c>
      <c r="C173" s="39" t="s">
        <v>214</v>
      </c>
      <c r="D173" s="39"/>
      <c r="E173" s="39" t="s">
        <v>180</v>
      </c>
      <c r="F173" s="39" t="s">
        <v>179</v>
      </c>
      <c r="G173" s="39"/>
      <c r="H173" s="101"/>
      <c r="I173" s="102">
        <v>2371</v>
      </c>
      <c r="J173" s="48"/>
      <c r="K173" s="102">
        <f>I173*0.16</f>
        <v>379.36</v>
      </c>
      <c r="L173" s="82">
        <f>I173+K173-M173</f>
        <v>2750.36</v>
      </c>
      <c r="M173" s="177">
        <v>0</v>
      </c>
    </row>
    <row r="174" spans="1:13" ht="12.75">
      <c r="A174" s="187"/>
      <c r="B174" s="97"/>
      <c r="C174" s="36"/>
      <c r="D174" s="36"/>
      <c r="E174" s="39"/>
      <c r="F174" s="39"/>
      <c r="G174" s="39"/>
      <c r="H174" s="101"/>
      <c r="I174" s="102"/>
      <c r="J174" s="48"/>
      <c r="K174" s="102"/>
      <c r="L174" s="102"/>
      <c r="M174" s="177"/>
    </row>
    <row r="175" spans="1:15" ht="12.75">
      <c r="A175" s="187"/>
      <c r="B175" s="97"/>
      <c r="C175" s="36"/>
      <c r="D175" s="36"/>
      <c r="E175" s="39"/>
      <c r="F175" s="39"/>
      <c r="G175" s="39"/>
      <c r="H175" s="101"/>
      <c r="I175" s="102"/>
      <c r="J175" s="48"/>
      <c r="K175" s="102"/>
      <c r="L175" s="102"/>
      <c r="M175" s="177"/>
      <c r="O175" s="212">
        <f>SUM(I160:I173)</f>
        <v>8244.880000000001</v>
      </c>
    </row>
    <row r="176" spans="1:15" ht="12.75">
      <c r="A176" s="187"/>
      <c r="B176" s="98"/>
      <c r="C176" s="50"/>
      <c r="D176" s="50"/>
      <c r="E176" s="50"/>
      <c r="F176" s="50"/>
      <c r="G176" s="14"/>
      <c r="H176" s="99"/>
      <c r="I176" s="82">
        <v>0</v>
      </c>
      <c r="J176" s="21"/>
      <c r="K176" s="82">
        <f>I176*0.16</f>
        <v>0</v>
      </c>
      <c r="L176" s="82">
        <f>I176+K176-M176</f>
        <v>0</v>
      </c>
      <c r="M176" s="177">
        <v>0</v>
      </c>
      <c r="O176" s="16" t="s">
        <v>31</v>
      </c>
    </row>
    <row r="177" spans="1:15" ht="14.25">
      <c r="A177" s="183"/>
      <c r="B177" s="29"/>
      <c r="C177" s="14"/>
      <c r="D177" s="14"/>
      <c r="E177" s="14"/>
      <c r="F177" s="147">
        <f>SUM(H160:H176)</f>
        <v>9996.19</v>
      </c>
      <c r="G177" s="278"/>
      <c r="I177" s="135" t="s">
        <v>159</v>
      </c>
      <c r="J177" s="136">
        <f>SUM(H160:I176)</f>
        <v>18241.07</v>
      </c>
      <c r="K177" s="82"/>
      <c r="L177" s="82"/>
      <c r="M177" s="93"/>
      <c r="O177" s="85">
        <f>SUM(K160:K176)</f>
        <v>1319.1792</v>
      </c>
    </row>
    <row r="178" spans="1:13" ht="12.75">
      <c r="A178" s="183"/>
      <c r="B178" s="29"/>
      <c r="C178" s="14"/>
      <c r="D178" s="14"/>
      <c r="E178" s="165" t="s">
        <v>182</v>
      </c>
      <c r="F178" s="165">
        <f>SUM(H160:H176)</f>
        <v>9996.19</v>
      </c>
      <c r="G178" s="165"/>
      <c r="H178" s="99"/>
      <c r="I178" s="137" t="s">
        <v>160</v>
      </c>
      <c r="J178" s="138">
        <f>SUM(H160:I176)</f>
        <v>18241.07</v>
      </c>
      <c r="K178" s="82"/>
      <c r="L178" s="82"/>
      <c r="M178" s="93"/>
    </row>
    <row r="179" spans="1:13" ht="12.75">
      <c r="A179" s="183"/>
      <c r="B179" s="29"/>
      <c r="C179" s="14"/>
      <c r="D179" s="14"/>
      <c r="E179" s="14"/>
      <c r="F179" s="14"/>
      <c r="G179" s="14"/>
      <c r="H179" s="99"/>
      <c r="I179" s="137"/>
      <c r="J179" s="138"/>
      <c r="K179" s="82"/>
      <c r="L179" s="82"/>
      <c r="M179" s="93"/>
    </row>
    <row r="180" spans="1:13" ht="12.75">
      <c r="A180" s="160"/>
      <c r="B180" s="53"/>
      <c r="C180" s="14"/>
      <c r="D180" s="14"/>
      <c r="E180" s="14"/>
      <c r="F180" s="14"/>
      <c r="G180" s="14"/>
      <c r="H180" s="99"/>
      <c r="I180" s="82">
        <v>0</v>
      </c>
      <c r="J180" s="21"/>
      <c r="K180" s="82">
        <f>I180*0.16</f>
        <v>0</v>
      </c>
      <c r="L180" s="82">
        <f>I180+K180-M180</f>
        <v>0</v>
      </c>
      <c r="M180" s="177">
        <v>0</v>
      </c>
    </row>
    <row r="181" spans="1:13" ht="12.75">
      <c r="A181" s="208" t="s">
        <v>301</v>
      </c>
      <c r="B181" s="167">
        <v>37719</v>
      </c>
      <c r="C181" s="39" t="s">
        <v>215</v>
      </c>
      <c r="D181" s="39"/>
      <c r="E181" s="39" t="s">
        <v>192</v>
      </c>
      <c r="F181" s="39" t="s">
        <v>193</v>
      </c>
      <c r="G181" s="39"/>
      <c r="H181" s="150"/>
      <c r="I181" s="82">
        <v>1222.1</v>
      </c>
      <c r="J181" s="21"/>
      <c r="K181" s="82">
        <f aca="true" t="shared" si="10" ref="K181:K191">I181*0.16</f>
        <v>195.536</v>
      </c>
      <c r="L181" s="82">
        <f aca="true" t="shared" si="11" ref="L181:L199">I181+K181-M181</f>
        <v>1417.636</v>
      </c>
      <c r="M181" s="177">
        <v>0</v>
      </c>
    </row>
    <row r="182" spans="1:13" ht="12.75">
      <c r="A182" s="188" t="s">
        <v>301</v>
      </c>
      <c r="B182" s="57">
        <v>37720</v>
      </c>
      <c r="C182" s="96" t="s">
        <v>217</v>
      </c>
      <c r="D182" s="96"/>
      <c r="E182" s="96" t="s">
        <v>218</v>
      </c>
      <c r="F182" s="96" t="s">
        <v>219</v>
      </c>
      <c r="G182" s="96"/>
      <c r="H182" s="101"/>
      <c r="I182" s="102">
        <v>1895</v>
      </c>
      <c r="J182" s="48"/>
      <c r="K182" s="102">
        <f t="shared" si="10"/>
        <v>303.2</v>
      </c>
      <c r="L182" s="102">
        <f t="shared" si="11"/>
        <v>2198.2</v>
      </c>
      <c r="M182" s="177">
        <v>0</v>
      </c>
    </row>
    <row r="183" spans="1:13" ht="12.75">
      <c r="A183" s="209"/>
      <c r="B183" s="53">
        <v>37727</v>
      </c>
      <c r="C183" s="14" t="s">
        <v>15</v>
      </c>
      <c r="D183" s="14"/>
      <c r="E183" s="14" t="s">
        <v>221</v>
      </c>
      <c r="F183" s="14" t="s">
        <v>222</v>
      </c>
      <c r="G183" s="14"/>
      <c r="H183" s="99">
        <v>-1202</v>
      </c>
      <c r="I183" s="109"/>
      <c r="J183" s="206"/>
      <c r="K183" s="102"/>
      <c r="L183" s="102"/>
      <c r="M183" s="177"/>
    </row>
    <row r="184" spans="1:13" ht="12.75">
      <c r="A184" s="188"/>
      <c r="B184" s="53">
        <v>37733</v>
      </c>
      <c r="C184" s="14" t="s">
        <v>15</v>
      </c>
      <c r="D184" s="14"/>
      <c r="E184" s="14" t="s">
        <v>151</v>
      </c>
      <c r="F184" s="14" t="s">
        <v>220</v>
      </c>
      <c r="G184" s="14"/>
      <c r="H184" s="99">
        <v>400</v>
      </c>
      <c r="I184" s="82">
        <v>0</v>
      </c>
      <c r="J184" s="21"/>
      <c r="K184" s="82">
        <f t="shared" si="10"/>
        <v>0</v>
      </c>
      <c r="L184" s="82">
        <f t="shared" si="11"/>
        <v>0</v>
      </c>
      <c r="M184" s="177">
        <v>0</v>
      </c>
    </row>
    <row r="185" spans="1:13" ht="12.75">
      <c r="A185" s="210"/>
      <c r="B185" s="53">
        <v>37733</v>
      </c>
      <c r="C185" s="14" t="s">
        <v>15</v>
      </c>
      <c r="D185" s="14"/>
      <c r="E185" s="14" t="s">
        <v>223</v>
      </c>
      <c r="F185" s="14" t="s">
        <v>224</v>
      </c>
      <c r="G185" s="14"/>
      <c r="H185" s="99">
        <v>1975.77</v>
      </c>
      <c r="I185" s="82">
        <v>0</v>
      </c>
      <c r="J185" s="21"/>
      <c r="K185" s="82">
        <f t="shared" si="10"/>
        <v>0</v>
      </c>
      <c r="L185" s="82">
        <f t="shared" si="11"/>
        <v>0</v>
      </c>
      <c r="M185" s="177">
        <v>0</v>
      </c>
    </row>
    <row r="186" spans="1:13" ht="12.75">
      <c r="A186" s="188" t="s">
        <v>301</v>
      </c>
      <c r="B186" s="57">
        <v>37733</v>
      </c>
      <c r="C186" s="96" t="s">
        <v>225</v>
      </c>
      <c r="D186" s="96"/>
      <c r="E186" s="96" t="s">
        <v>223</v>
      </c>
      <c r="F186" s="96" t="s">
        <v>224</v>
      </c>
      <c r="G186" s="96"/>
      <c r="H186" s="101"/>
      <c r="I186" s="82">
        <v>1975.77</v>
      </c>
      <c r="J186" s="21"/>
      <c r="K186" s="82">
        <f t="shared" si="10"/>
        <v>316.1232</v>
      </c>
      <c r="L186" s="82">
        <f t="shared" si="11"/>
        <v>2291.8932</v>
      </c>
      <c r="M186" s="177">
        <v>0</v>
      </c>
    </row>
    <row r="187" spans="1:13" ht="12.75">
      <c r="A187" s="188"/>
      <c r="B187" s="53">
        <v>37731</v>
      </c>
      <c r="C187" s="14" t="s">
        <v>15</v>
      </c>
      <c r="D187" s="14"/>
      <c r="E187" s="14" t="s">
        <v>130</v>
      </c>
      <c r="F187" s="14" t="s">
        <v>226</v>
      </c>
      <c r="G187" s="14"/>
      <c r="H187" s="99">
        <v>-400</v>
      </c>
      <c r="I187" s="82">
        <v>0</v>
      </c>
      <c r="J187" s="21"/>
      <c r="K187" s="82">
        <f t="shared" si="10"/>
        <v>0</v>
      </c>
      <c r="L187" s="82">
        <f t="shared" si="11"/>
        <v>0</v>
      </c>
      <c r="M187" s="177">
        <v>0</v>
      </c>
    </row>
    <row r="188" spans="1:15" s="170" customFormat="1" ht="12.75">
      <c r="A188" s="211" t="s">
        <v>301</v>
      </c>
      <c r="B188" s="120">
        <v>37694</v>
      </c>
      <c r="C188" s="121" t="s">
        <v>227</v>
      </c>
      <c r="D188" s="121"/>
      <c r="E188" s="121" t="s">
        <v>201</v>
      </c>
      <c r="F188" s="121" t="s">
        <v>228</v>
      </c>
      <c r="G188" s="121"/>
      <c r="H188" s="123"/>
      <c r="I188" s="124">
        <v>1465.52</v>
      </c>
      <c r="J188" s="125"/>
      <c r="K188" s="124">
        <f t="shared" si="10"/>
        <v>234.4832</v>
      </c>
      <c r="L188" s="124">
        <f t="shared" si="11"/>
        <v>1700.0032</v>
      </c>
      <c r="M188" s="177">
        <v>0</v>
      </c>
      <c r="O188" s="16" t="s">
        <v>32</v>
      </c>
    </row>
    <row r="189" spans="1:15" ht="12.75">
      <c r="A189" s="188" t="s">
        <v>301</v>
      </c>
      <c r="B189" s="57">
        <v>37762</v>
      </c>
      <c r="C189" s="39" t="s">
        <v>229</v>
      </c>
      <c r="D189" s="39"/>
      <c r="E189" s="39" t="s">
        <v>201</v>
      </c>
      <c r="F189" s="39" t="s">
        <v>228</v>
      </c>
      <c r="G189" s="39"/>
      <c r="H189" s="96"/>
      <c r="I189" s="163">
        <v>154.21</v>
      </c>
      <c r="J189" s="26"/>
      <c r="K189" s="163">
        <f t="shared" si="10"/>
        <v>24.6736</v>
      </c>
      <c r="L189" s="124">
        <f t="shared" si="11"/>
        <v>178.8836</v>
      </c>
      <c r="M189" s="177"/>
      <c r="O189" s="16"/>
    </row>
    <row r="190" spans="1:15" ht="12.75" customHeight="1">
      <c r="A190" s="188" t="s">
        <v>301</v>
      </c>
      <c r="B190" s="57">
        <v>37762</v>
      </c>
      <c r="C190" s="39" t="s">
        <v>227</v>
      </c>
      <c r="D190" s="39"/>
      <c r="E190" s="39" t="s">
        <v>201</v>
      </c>
      <c r="F190" s="39" t="s">
        <v>228</v>
      </c>
      <c r="G190" s="39"/>
      <c r="H190" s="14"/>
      <c r="I190" s="83">
        <v>747.45</v>
      </c>
      <c r="J190" s="23"/>
      <c r="K190" s="83">
        <f t="shared" si="10"/>
        <v>119.59200000000001</v>
      </c>
      <c r="L190" s="124">
        <f t="shared" si="11"/>
        <v>867.042</v>
      </c>
      <c r="M190" s="177"/>
      <c r="O190" s="16"/>
    </row>
    <row r="191" spans="1:15" ht="12.75" customHeight="1">
      <c r="A191" s="188"/>
      <c r="B191" s="57">
        <v>37762</v>
      </c>
      <c r="C191" s="39" t="s">
        <v>231</v>
      </c>
      <c r="D191" s="39"/>
      <c r="E191" s="39" t="s">
        <v>230</v>
      </c>
      <c r="F191" s="39" t="s">
        <v>232</v>
      </c>
      <c r="G191" s="39"/>
      <c r="H191" s="14"/>
      <c r="I191" s="83">
        <v>516.38</v>
      </c>
      <c r="J191" s="23"/>
      <c r="K191" s="83">
        <f t="shared" si="10"/>
        <v>82.6208</v>
      </c>
      <c r="L191" s="124">
        <f t="shared" si="11"/>
        <v>599.0008</v>
      </c>
      <c r="M191" s="177"/>
      <c r="O191" s="16"/>
    </row>
    <row r="192" spans="1:15" ht="12.75" customHeight="1">
      <c r="A192" s="188"/>
      <c r="B192" s="53">
        <v>37788</v>
      </c>
      <c r="C192" s="36" t="s">
        <v>233</v>
      </c>
      <c r="D192" s="36"/>
      <c r="E192" s="36" t="s">
        <v>98</v>
      </c>
      <c r="F192" s="36" t="s">
        <v>99</v>
      </c>
      <c r="G192" s="36"/>
      <c r="H192" s="14">
        <v>1100</v>
      </c>
      <c r="I192" s="83"/>
      <c r="J192" s="23"/>
      <c r="K192" s="83"/>
      <c r="L192" s="124"/>
      <c r="M192" s="177"/>
      <c r="O192" s="16"/>
    </row>
    <row r="193" spans="1:15" ht="12.75" customHeight="1">
      <c r="A193" s="188"/>
      <c r="B193" s="53">
        <v>37792</v>
      </c>
      <c r="C193" s="36" t="s">
        <v>15</v>
      </c>
      <c r="D193" s="36"/>
      <c r="E193" s="36" t="s">
        <v>234</v>
      </c>
      <c r="F193" s="36" t="s">
        <v>235</v>
      </c>
      <c r="G193" s="36"/>
      <c r="H193" s="14">
        <v>580</v>
      </c>
      <c r="I193" s="83"/>
      <c r="J193" s="23"/>
      <c r="K193" s="83"/>
      <c r="L193" s="124"/>
      <c r="M193" s="177"/>
      <c r="O193" s="16"/>
    </row>
    <row r="194" spans="1:15" ht="12.75" customHeight="1">
      <c r="A194" s="188" t="s">
        <v>301</v>
      </c>
      <c r="B194" s="57">
        <v>37796</v>
      </c>
      <c r="C194" s="39" t="s">
        <v>236</v>
      </c>
      <c r="D194" s="39"/>
      <c r="E194" s="39" t="s">
        <v>237</v>
      </c>
      <c r="F194" s="39" t="s">
        <v>238</v>
      </c>
      <c r="G194" s="39"/>
      <c r="H194" s="14"/>
      <c r="I194" s="83">
        <v>3529.5</v>
      </c>
      <c r="J194" s="23"/>
      <c r="K194" s="83">
        <v>564.72</v>
      </c>
      <c r="L194" s="124">
        <v>4094.22</v>
      </c>
      <c r="M194" s="177"/>
      <c r="O194" s="16"/>
    </row>
    <row r="195" spans="1:15" ht="12.75" customHeight="1">
      <c r="A195" s="188"/>
      <c r="B195" s="53">
        <v>37796</v>
      </c>
      <c r="C195" s="36" t="s">
        <v>15</v>
      </c>
      <c r="D195" s="36"/>
      <c r="E195" s="36" t="s">
        <v>237</v>
      </c>
      <c r="F195" s="36" t="s">
        <v>238</v>
      </c>
      <c r="G195" s="36"/>
      <c r="H195" s="14">
        <v>3529.5</v>
      </c>
      <c r="I195" s="83"/>
      <c r="J195" s="23"/>
      <c r="K195" s="83"/>
      <c r="L195" s="124"/>
      <c r="M195" s="177"/>
      <c r="O195" s="16"/>
    </row>
    <row r="196" spans="1:15" ht="12.75" customHeight="1">
      <c r="A196" s="188"/>
      <c r="B196" s="53"/>
      <c r="C196" s="36"/>
      <c r="D196" s="36"/>
      <c r="E196" s="36"/>
      <c r="F196" s="36"/>
      <c r="G196" s="36"/>
      <c r="H196" s="14"/>
      <c r="I196" s="83"/>
      <c r="J196" s="23"/>
      <c r="K196" s="83"/>
      <c r="L196" s="124"/>
      <c r="M196" s="177"/>
      <c r="O196" s="16"/>
    </row>
    <row r="197" spans="1:15" ht="12.75" customHeight="1">
      <c r="A197" s="188"/>
      <c r="B197" s="53"/>
      <c r="C197" s="36"/>
      <c r="D197" s="36"/>
      <c r="E197" s="36"/>
      <c r="F197" s="36"/>
      <c r="G197" s="36"/>
      <c r="H197" s="14"/>
      <c r="I197" s="83"/>
      <c r="J197" s="23"/>
      <c r="K197" s="83"/>
      <c r="L197" s="124"/>
      <c r="M197" s="177"/>
      <c r="O197" s="16"/>
    </row>
    <row r="198" spans="1:15" ht="12.75" customHeight="1">
      <c r="A198" s="188"/>
      <c r="B198" s="53"/>
      <c r="C198" s="36"/>
      <c r="D198" s="36"/>
      <c r="E198" s="36"/>
      <c r="F198" s="36"/>
      <c r="G198" s="36"/>
      <c r="H198" s="14"/>
      <c r="I198" s="83"/>
      <c r="J198" s="23"/>
      <c r="K198" s="83"/>
      <c r="L198" s="124"/>
      <c r="M198" s="177"/>
      <c r="O198" s="16"/>
    </row>
    <row r="199" spans="1:15" ht="12.75" customHeight="1">
      <c r="A199" s="188"/>
      <c r="B199" s="53"/>
      <c r="C199" s="36"/>
      <c r="D199" s="36"/>
      <c r="E199" s="36"/>
      <c r="F199" s="36"/>
      <c r="G199" s="36"/>
      <c r="H199" s="14"/>
      <c r="I199" s="83"/>
      <c r="J199" s="23"/>
      <c r="K199" s="83"/>
      <c r="L199" s="124">
        <f t="shared" si="11"/>
        <v>0</v>
      </c>
      <c r="M199" s="177"/>
      <c r="O199" s="16"/>
    </row>
    <row r="200" spans="1:16" ht="12.75">
      <c r="A200" s="188"/>
      <c r="B200" s="53"/>
      <c r="C200" s="36"/>
      <c r="D200" s="36"/>
      <c r="E200" s="36"/>
      <c r="F200" s="36"/>
      <c r="G200" s="36"/>
      <c r="H200" s="14"/>
      <c r="I200" s="83"/>
      <c r="J200" s="23"/>
      <c r="K200" s="83"/>
      <c r="L200" s="83"/>
      <c r="M200" s="177"/>
      <c r="O200" s="16"/>
      <c r="P200" t="s">
        <v>121</v>
      </c>
    </row>
    <row r="201" spans="1:17" ht="12.75">
      <c r="A201" s="188"/>
      <c r="B201" s="53"/>
      <c r="C201" s="36"/>
      <c r="D201" s="36"/>
      <c r="E201" s="36"/>
      <c r="F201" s="36"/>
      <c r="G201" s="36"/>
      <c r="H201" s="14"/>
      <c r="I201" s="83"/>
      <c r="J201" s="23"/>
      <c r="K201" s="83"/>
      <c r="L201" s="83"/>
      <c r="M201" s="177"/>
      <c r="O201" s="16"/>
      <c r="P201" s="212">
        <f>SUM(I181:I196)</f>
        <v>11505.93</v>
      </c>
      <c r="Q201" s="212">
        <f>O175+P201</f>
        <v>19750.81</v>
      </c>
    </row>
    <row r="202" spans="1:15" ht="14.25">
      <c r="A202" s="184"/>
      <c r="B202" s="53"/>
      <c r="C202" s="36"/>
      <c r="D202" s="36"/>
      <c r="E202" s="36"/>
      <c r="F202" s="154">
        <f>SUM(H180:H195)</f>
        <v>5983.27</v>
      </c>
      <c r="G202" s="154"/>
      <c r="I202" s="133" t="s">
        <v>159</v>
      </c>
      <c r="J202" s="129">
        <f>SUM(H180:I196)</f>
        <v>17489.199999999997</v>
      </c>
      <c r="K202" s="83"/>
      <c r="L202" s="83"/>
      <c r="M202" s="93"/>
      <c r="O202" s="85">
        <f>SUM(K180:K195)</f>
        <v>1840.9488000000001</v>
      </c>
    </row>
    <row r="203" spans="1:15" ht="12.75">
      <c r="A203" s="184"/>
      <c r="B203" s="53"/>
      <c r="C203" s="36"/>
      <c r="D203" s="36"/>
      <c r="E203" s="164" t="s">
        <v>182</v>
      </c>
      <c r="F203" s="164">
        <f>SUM(H160:H195)</f>
        <v>15979.460000000001</v>
      </c>
      <c r="G203" s="164"/>
      <c r="H203" s="14"/>
      <c r="I203" s="134" t="s">
        <v>160</v>
      </c>
      <c r="J203" s="132">
        <f>SUM(H160:I196)</f>
        <v>35730.270000000004</v>
      </c>
      <c r="K203" s="83"/>
      <c r="L203" s="83"/>
      <c r="M203" s="93"/>
      <c r="O203" s="93"/>
    </row>
    <row r="204" spans="1:13" ht="12.75">
      <c r="A204" s="184"/>
      <c r="B204" s="100"/>
      <c r="C204" s="112"/>
      <c r="D204" s="112"/>
      <c r="E204" s="112"/>
      <c r="F204" s="112"/>
      <c r="G204" s="112"/>
      <c r="H204" s="99"/>
      <c r="I204" s="82"/>
      <c r="J204" s="21"/>
      <c r="K204" s="82"/>
      <c r="L204" s="82"/>
      <c r="M204" s="178"/>
    </row>
    <row r="205" spans="1:13" ht="12.75">
      <c r="A205" s="188"/>
      <c r="B205" s="53"/>
      <c r="C205" s="36"/>
      <c r="D205" s="36"/>
      <c r="E205" s="36"/>
      <c r="F205" s="36"/>
      <c r="G205" s="36"/>
      <c r="H205" s="99"/>
      <c r="I205" s="82">
        <v>0</v>
      </c>
      <c r="J205" s="21"/>
      <c r="K205" s="82">
        <f aca="true" t="shared" si="12" ref="K205:K229">I205*0.16</f>
        <v>0</v>
      </c>
      <c r="L205" s="82">
        <f aca="true" t="shared" si="13" ref="L205:L214">I205+K205-M205</f>
        <v>0</v>
      </c>
      <c r="M205" s="177">
        <v>0</v>
      </c>
    </row>
    <row r="206" spans="1:13" ht="12.75">
      <c r="A206" s="188" t="s">
        <v>301</v>
      </c>
      <c r="B206" s="57">
        <v>37803</v>
      </c>
      <c r="C206" s="39" t="s">
        <v>239</v>
      </c>
      <c r="D206" s="39"/>
      <c r="E206" s="39" t="s">
        <v>240</v>
      </c>
      <c r="F206" s="39" t="s">
        <v>241</v>
      </c>
      <c r="G206" s="39"/>
      <c r="H206" s="101"/>
      <c r="I206" s="102">
        <v>3560.2</v>
      </c>
      <c r="J206" s="21"/>
      <c r="K206" s="82">
        <f t="shared" si="12"/>
        <v>569.632</v>
      </c>
      <c r="L206" s="82">
        <f t="shared" si="13"/>
        <v>4129.831999999999</v>
      </c>
      <c r="M206" s="177">
        <v>0</v>
      </c>
    </row>
    <row r="207" spans="1:13" ht="12.75">
      <c r="A207" s="188"/>
      <c r="B207" s="53">
        <v>37803</v>
      </c>
      <c r="C207" s="36" t="s">
        <v>147</v>
      </c>
      <c r="D207" s="36"/>
      <c r="E207" s="36" t="s">
        <v>240</v>
      </c>
      <c r="F207" s="36" t="s">
        <v>241</v>
      </c>
      <c r="G207" s="36"/>
      <c r="H207" s="99">
        <v>2373.47</v>
      </c>
      <c r="I207" s="82">
        <v>0</v>
      </c>
      <c r="J207" s="48"/>
      <c r="K207" s="102">
        <f t="shared" si="12"/>
        <v>0</v>
      </c>
      <c r="L207" s="102">
        <f t="shared" si="13"/>
        <v>0</v>
      </c>
      <c r="M207" s="177">
        <v>0</v>
      </c>
    </row>
    <row r="208" spans="1:13" ht="12.75">
      <c r="A208" s="189" t="s">
        <v>301</v>
      </c>
      <c r="B208" s="57">
        <v>37803</v>
      </c>
      <c r="C208" s="39" t="s">
        <v>255</v>
      </c>
      <c r="D208" s="39"/>
      <c r="E208" s="39" t="s">
        <v>242</v>
      </c>
      <c r="F208" s="39" t="s">
        <v>243</v>
      </c>
      <c r="G208" s="39"/>
      <c r="H208" s="99"/>
      <c r="I208" s="82">
        <v>3448.28</v>
      </c>
      <c r="J208" s="21"/>
      <c r="K208" s="82">
        <f t="shared" si="12"/>
        <v>551.7248000000001</v>
      </c>
      <c r="L208" s="82">
        <f t="shared" si="13"/>
        <v>4000.0048</v>
      </c>
      <c r="M208" s="177">
        <v>0</v>
      </c>
    </row>
    <row r="209" spans="1:13" ht="12.75">
      <c r="A209" s="189"/>
      <c r="B209" s="53">
        <v>37813</v>
      </c>
      <c r="C209" s="36" t="s">
        <v>15</v>
      </c>
      <c r="D209" s="36"/>
      <c r="E209" s="36" t="s">
        <v>98</v>
      </c>
      <c r="F209" s="36" t="s">
        <v>244</v>
      </c>
      <c r="G209" s="36"/>
      <c r="H209" s="99">
        <v>1430</v>
      </c>
      <c r="I209" s="82">
        <v>0</v>
      </c>
      <c r="J209" s="21"/>
      <c r="K209" s="82">
        <f t="shared" si="12"/>
        <v>0</v>
      </c>
      <c r="L209" s="82">
        <f t="shared" si="13"/>
        <v>0</v>
      </c>
      <c r="M209" s="177">
        <v>0</v>
      </c>
    </row>
    <row r="210" spans="1:13" ht="12.75">
      <c r="A210" s="189"/>
      <c r="B210" s="53">
        <v>37813</v>
      </c>
      <c r="C210" s="36" t="s">
        <v>151</v>
      </c>
      <c r="D210" s="36"/>
      <c r="E210" s="36" t="s">
        <v>245</v>
      </c>
      <c r="F210" s="36"/>
      <c r="G210" s="36"/>
      <c r="H210" s="99">
        <v>-500</v>
      </c>
      <c r="I210" s="82">
        <v>0</v>
      </c>
      <c r="J210" s="21"/>
      <c r="K210" s="82">
        <f t="shared" si="12"/>
        <v>0</v>
      </c>
      <c r="L210" s="82">
        <f t="shared" si="13"/>
        <v>0</v>
      </c>
      <c r="M210" s="177">
        <v>0</v>
      </c>
    </row>
    <row r="211" spans="1:13" ht="12.75">
      <c r="A211" s="189"/>
      <c r="B211" s="53">
        <v>37817</v>
      </c>
      <c r="C211" s="14" t="s">
        <v>185</v>
      </c>
      <c r="D211" s="14"/>
      <c r="E211" s="14" t="s">
        <v>245</v>
      </c>
      <c r="F211" s="14" t="s">
        <v>245</v>
      </c>
      <c r="G211" s="14"/>
      <c r="H211" s="99">
        <v>-74.25</v>
      </c>
      <c r="I211" s="82">
        <v>0</v>
      </c>
      <c r="J211" s="21"/>
      <c r="K211" s="82">
        <f t="shared" si="12"/>
        <v>0</v>
      </c>
      <c r="L211" s="82">
        <f t="shared" si="13"/>
        <v>0</v>
      </c>
      <c r="M211" s="177">
        <v>0</v>
      </c>
    </row>
    <row r="212" spans="1:13" ht="12.75">
      <c r="A212" s="189"/>
      <c r="B212" s="49">
        <v>37818</v>
      </c>
      <c r="C212" s="114" t="s">
        <v>15</v>
      </c>
      <c r="D212" s="114"/>
      <c r="E212" s="114" t="s">
        <v>178</v>
      </c>
      <c r="F212" s="114" t="s">
        <v>246</v>
      </c>
      <c r="G212" s="36"/>
      <c r="H212" s="99">
        <v>500</v>
      </c>
      <c r="I212" s="82">
        <v>0</v>
      </c>
      <c r="J212" s="48"/>
      <c r="K212" s="102">
        <f t="shared" si="12"/>
        <v>0</v>
      </c>
      <c r="L212" s="102">
        <f t="shared" si="13"/>
        <v>0</v>
      </c>
      <c r="M212" s="177">
        <v>0</v>
      </c>
    </row>
    <row r="213" spans="1:13" ht="12.75">
      <c r="A213" s="189"/>
      <c r="B213" s="53">
        <v>37820</v>
      </c>
      <c r="C213" s="14" t="s">
        <v>15</v>
      </c>
      <c r="D213" s="14"/>
      <c r="E213" s="14" t="s">
        <v>178</v>
      </c>
      <c r="F213" s="14" t="s">
        <v>246</v>
      </c>
      <c r="G213" s="14"/>
      <c r="H213" s="99">
        <v>1552.31</v>
      </c>
      <c r="I213" s="82">
        <v>0</v>
      </c>
      <c r="J213" s="21"/>
      <c r="K213" s="82">
        <f t="shared" si="12"/>
        <v>0</v>
      </c>
      <c r="L213" s="82">
        <f t="shared" si="13"/>
        <v>0</v>
      </c>
      <c r="M213" s="177">
        <v>0</v>
      </c>
    </row>
    <row r="214" spans="1:13" ht="12.75">
      <c r="A214" s="189" t="s">
        <v>301</v>
      </c>
      <c r="B214" s="57">
        <v>37820</v>
      </c>
      <c r="C214" s="39" t="s">
        <v>247</v>
      </c>
      <c r="D214" s="39"/>
      <c r="E214" s="39" t="s">
        <v>178</v>
      </c>
      <c r="F214" s="39" t="s">
        <v>246</v>
      </c>
      <c r="G214" s="39"/>
      <c r="H214" s="99"/>
      <c r="I214" s="82">
        <v>2052.31</v>
      </c>
      <c r="J214" s="21"/>
      <c r="K214" s="82">
        <f t="shared" si="12"/>
        <v>328.3696</v>
      </c>
      <c r="L214" s="82">
        <f t="shared" si="13"/>
        <v>2380.6796</v>
      </c>
      <c r="M214" s="177">
        <v>0</v>
      </c>
    </row>
    <row r="215" spans="1:13" ht="12.75">
      <c r="A215" s="189"/>
      <c r="B215" s="53">
        <v>37823</v>
      </c>
      <c r="C215" s="36" t="s">
        <v>15</v>
      </c>
      <c r="D215" s="36"/>
      <c r="E215" s="36" t="s">
        <v>137</v>
      </c>
      <c r="F215" s="36" t="s">
        <v>248</v>
      </c>
      <c r="G215" s="36"/>
      <c r="H215" s="99">
        <v>-90</v>
      </c>
      <c r="I215" s="82">
        <v>0</v>
      </c>
      <c r="J215" s="21"/>
      <c r="K215" s="82">
        <f t="shared" si="12"/>
        <v>0</v>
      </c>
      <c r="L215" s="82">
        <f aca="true" t="shared" si="14" ref="L215:L226">I215+K215-M215</f>
        <v>0</v>
      </c>
      <c r="M215" s="177">
        <v>0</v>
      </c>
    </row>
    <row r="216" spans="1:13" ht="12.75">
      <c r="A216" s="189" t="s">
        <v>301</v>
      </c>
      <c r="B216" s="57">
        <v>37830</v>
      </c>
      <c r="C216" s="39" t="s">
        <v>252</v>
      </c>
      <c r="D216" s="39"/>
      <c r="E216" s="39" t="s">
        <v>230</v>
      </c>
      <c r="F216" s="39" t="s">
        <v>232</v>
      </c>
      <c r="G216" s="39"/>
      <c r="H216" s="101"/>
      <c r="I216" s="82">
        <v>3186</v>
      </c>
      <c r="J216" s="48"/>
      <c r="K216" s="102">
        <f t="shared" si="12"/>
        <v>509.76</v>
      </c>
      <c r="L216" s="102">
        <f t="shared" si="14"/>
        <v>3695.76</v>
      </c>
      <c r="M216" s="177">
        <v>0</v>
      </c>
    </row>
    <row r="217" spans="1:13" ht="12.75">
      <c r="A217" s="189" t="s">
        <v>301</v>
      </c>
      <c r="B217" s="148">
        <v>37831</v>
      </c>
      <c r="C217" s="213" t="s">
        <v>249</v>
      </c>
      <c r="D217" s="213"/>
      <c r="E217" s="213" t="s">
        <v>234</v>
      </c>
      <c r="F217" s="213" t="s">
        <v>250</v>
      </c>
      <c r="G217" s="213"/>
      <c r="H217" s="101"/>
      <c r="I217" s="82">
        <v>2352</v>
      </c>
      <c r="J217" s="48"/>
      <c r="K217" s="82">
        <f t="shared" si="12"/>
        <v>376.32</v>
      </c>
      <c r="L217" s="82">
        <f t="shared" si="14"/>
        <v>2728.32</v>
      </c>
      <c r="M217" s="177">
        <v>0</v>
      </c>
    </row>
    <row r="218" spans="1:13" ht="12.75">
      <c r="A218" s="189"/>
      <c r="B218" s="49">
        <v>37831</v>
      </c>
      <c r="C218" s="114" t="s">
        <v>15</v>
      </c>
      <c r="D218" s="114"/>
      <c r="E218" s="114" t="s">
        <v>234</v>
      </c>
      <c r="F218" s="50" t="s">
        <v>250</v>
      </c>
      <c r="G218" s="14"/>
      <c r="H218" s="99">
        <v>1568</v>
      </c>
      <c r="I218" s="82">
        <v>0</v>
      </c>
      <c r="J218" s="21"/>
      <c r="K218" s="82">
        <f t="shared" si="12"/>
        <v>0</v>
      </c>
      <c r="L218" s="82">
        <f t="shared" si="14"/>
        <v>0</v>
      </c>
      <c r="M218" s="177">
        <v>0</v>
      </c>
    </row>
    <row r="219" spans="1:13" ht="12.75">
      <c r="A219" s="189"/>
      <c r="B219" s="53">
        <v>37833</v>
      </c>
      <c r="C219" s="14" t="s">
        <v>251</v>
      </c>
      <c r="D219" s="14"/>
      <c r="E219" s="14"/>
      <c r="F219" s="14"/>
      <c r="G219" s="14"/>
      <c r="H219" s="99">
        <v>-282</v>
      </c>
      <c r="I219" s="82">
        <v>0</v>
      </c>
      <c r="J219" s="21"/>
      <c r="K219" s="82">
        <f t="shared" si="12"/>
        <v>0</v>
      </c>
      <c r="L219" s="82">
        <f t="shared" si="14"/>
        <v>0</v>
      </c>
      <c r="M219" s="177">
        <v>0</v>
      </c>
    </row>
    <row r="220" spans="1:13" ht="12.75">
      <c r="A220" s="189"/>
      <c r="B220" s="53">
        <v>37887</v>
      </c>
      <c r="C220" s="36" t="s">
        <v>15</v>
      </c>
      <c r="D220" s="36"/>
      <c r="E220" s="36" t="s">
        <v>234</v>
      </c>
      <c r="F220" s="36" t="s">
        <v>232</v>
      </c>
      <c r="G220" s="36"/>
      <c r="H220" s="99">
        <v>2197.62</v>
      </c>
      <c r="I220" s="82">
        <v>0</v>
      </c>
      <c r="J220" s="21"/>
      <c r="K220" s="82">
        <f t="shared" si="12"/>
        <v>0</v>
      </c>
      <c r="L220" s="82">
        <f t="shared" si="14"/>
        <v>0</v>
      </c>
      <c r="M220" s="177">
        <v>0</v>
      </c>
    </row>
    <row r="221" spans="1:13" ht="12.75">
      <c r="A221" s="189"/>
      <c r="B221" s="53">
        <v>37887</v>
      </c>
      <c r="C221" s="36"/>
      <c r="D221" s="36"/>
      <c r="E221" s="36"/>
      <c r="F221" s="36" t="s">
        <v>253</v>
      </c>
      <c r="G221" s="36"/>
      <c r="H221" s="99">
        <v>-1397.62</v>
      </c>
      <c r="I221" s="82">
        <v>0</v>
      </c>
      <c r="J221" s="21"/>
      <c r="K221" s="82">
        <f t="shared" si="12"/>
        <v>0</v>
      </c>
      <c r="L221" s="82">
        <f t="shared" si="14"/>
        <v>0</v>
      </c>
      <c r="M221" s="177">
        <v>0</v>
      </c>
    </row>
    <row r="222" spans="1:13" ht="12.75">
      <c r="A222" s="189"/>
      <c r="B222" s="53">
        <v>37889</v>
      </c>
      <c r="C222" s="36" t="s">
        <v>15</v>
      </c>
      <c r="D222" s="36"/>
      <c r="E222" s="36" t="s">
        <v>201</v>
      </c>
      <c r="F222" s="36" t="s">
        <v>254</v>
      </c>
      <c r="G222" s="36"/>
      <c r="H222" s="99">
        <v>1500</v>
      </c>
      <c r="I222" s="82">
        <v>0</v>
      </c>
      <c r="J222" s="48"/>
      <c r="K222" s="102">
        <f t="shared" si="12"/>
        <v>0</v>
      </c>
      <c r="L222" s="102">
        <f t="shared" si="14"/>
        <v>0</v>
      </c>
      <c r="M222" s="177">
        <v>0</v>
      </c>
    </row>
    <row r="223" spans="1:13" ht="12.75">
      <c r="A223" s="189"/>
      <c r="B223" s="120"/>
      <c r="C223" s="121"/>
      <c r="D223" s="121"/>
      <c r="E223" s="121"/>
      <c r="F223" s="122"/>
      <c r="G223" s="122"/>
      <c r="H223" s="123"/>
      <c r="I223" s="82">
        <v>0</v>
      </c>
      <c r="J223" s="125"/>
      <c r="K223" s="124">
        <f t="shared" si="12"/>
        <v>0</v>
      </c>
      <c r="L223" s="124">
        <f t="shared" si="14"/>
        <v>0</v>
      </c>
      <c r="M223" s="177">
        <v>0</v>
      </c>
    </row>
    <row r="224" spans="1:13" ht="12.75">
      <c r="A224" s="189"/>
      <c r="B224" s="148"/>
      <c r="C224" s="101"/>
      <c r="D224" s="101"/>
      <c r="E224" s="101"/>
      <c r="F224" s="101"/>
      <c r="G224" s="101"/>
      <c r="H224" s="101"/>
      <c r="I224" s="82">
        <v>0</v>
      </c>
      <c r="J224" s="48"/>
      <c r="K224" s="102">
        <f t="shared" si="12"/>
        <v>0</v>
      </c>
      <c r="L224" s="102">
        <f t="shared" si="14"/>
        <v>0</v>
      </c>
      <c r="M224" s="177">
        <v>0</v>
      </c>
    </row>
    <row r="225" spans="1:16" ht="12.75">
      <c r="A225" s="189"/>
      <c r="B225" s="54"/>
      <c r="C225" s="13"/>
      <c r="D225" s="13"/>
      <c r="E225" s="13"/>
      <c r="F225" s="13"/>
      <c r="G225" s="13"/>
      <c r="H225" s="12"/>
      <c r="I225" s="82">
        <v>0</v>
      </c>
      <c r="J225" s="21"/>
      <c r="K225" s="82">
        <f t="shared" si="12"/>
        <v>0</v>
      </c>
      <c r="L225" s="82">
        <f t="shared" si="14"/>
        <v>0</v>
      </c>
      <c r="M225" s="177">
        <v>0</v>
      </c>
      <c r="P225" t="s">
        <v>121</v>
      </c>
    </row>
    <row r="226" spans="1:17" ht="12.75">
      <c r="A226" s="189"/>
      <c r="B226" s="54"/>
      <c r="C226" s="35"/>
      <c r="D226" s="35"/>
      <c r="E226" s="35"/>
      <c r="F226" s="35"/>
      <c r="G226" s="35"/>
      <c r="H226" s="12"/>
      <c r="I226" s="82">
        <v>0</v>
      </c>
      <c r="J226" s="21"/>
      <c r="K226" s="82">
        <f t="shared" si="12"/>
        <v>0</v>
      </c>
      <c r="L226" s="82">
        <f t="shared" si="14"/>
        <v>0</v>
      </c>
      <c r="M226" s="177">
        <v>0</v>
      </c>
      <c r="P226" s="212">
        <f>SUM(I205:I228)</f>
        <v>14598.789999999999</v>
      </c>
      <c r="Q226" s="212">
        <f>Q201+P226</f>
        <v>34349.6</v>
      </c>
    </row>
    <row r="227" spans="1:15" ht="12.75">
      <c r="A227" s="189"/>
      <c r="B227" s="54"/>
      <c r="C227" s="13"/>
      <c r="D227" s="13"/>
      <c r="E227" s="13"/>
      <c r="F227" s="13"/>
      <c r="G227" s="13"/>
      <c r="H227" s="12"/>
      <c r="I227" s="82">
        <v>0</v>
      </c>
      <c r="J227" s="21"/>
      <c r="K227" s="82">
        <f t="shared" si="12"/>
        <v>0</v>
      </c>
      <c r="L227" s="82">
        <f>I227+K227-M227</f>
        <v>0</v>
      </c>
      <c r="M227" s="177">
        <v>0</v>
      </c>
      <c r="O227" s="16" t="s">
        <v>88</v>
      </c>
    </row>
    <row r="228" spans="1:15" ht="12.75">
      <c r="A228" s="189"/>
      <c r="B228" s="54"/>
      <c r="C228" s="35"/>
      <c r="D228" s="35"/>
      <c r="E228" s="35"/>
      <c r="F228" s="35"/>
      <c r="G228" s="35"/>
      <c r="H228" s="12"/>
      <c r="I228" s="82">
        <v>0</v>
      </c>
      <c r="J228" s="21"/>
      <c r="K228" s="82">
        <f t="shared" si="12"/>
        <v>0</v>
      </c>
      <c r="L228" s="82">
        <f>I228+K228-M228</f>
        <v>0</v>
      </c>
      <c r="M228" s="177">
        <v>0</v>
      </c>
      <c r="O228" s="85">
        <f>SUM(K204:K229)</f>
        <v>2335.8064</v>
      </c>
    </row>
    <row r="229" spans="1:13" ht="12.75">
      <c r="A229" s="189"/>
      <c r="B229" s="54"/>
      <c r="C229" s="35"/>
      <c r="D229" s="35"/>
      <c r="E229" s="35"/>
      <c r="F229" s="35"/>
      <c r="G229" s="35"/>
      <c r="H229" s="12"/>
      <c r="I229" s="82">
        <v>0</v>
      </c>
      <c r="J229" s="21"/>
      <c r="K229" s="82">
        <f t="shared" si="12"/>
        <v>0</v>
      </c>
      <c r="L229" s="82">
        <f>I229+K229-M229</f>
        <v>0</v>
      </c>
      <c r="M229" s="177">
        <v>0</v>
      </c>
    </row>
    <row r="230" spans="1:13" ht="14.25">
      <c r="A230" s="185"/>
      <c r="B230" s="54"/>
      <c r="C230" s="35"/>
      <c r="D230" s="35"/>
      <c r="E230" s="35"/>
      <c r="F230" s="153">
        <f>SUM(H204:H229)</f>
        <v>8777.529999999999</v>
      </c>
      <c r="G230" s="154"/>
      <c r="I230" s="133" t="s">
        <v>159</v>
      </c>
      <c r="J230" s="128">
        <f>SUM(H204:I229)</f>
        <v>23376.32</v>
      </c>
      <c r="K230" s="82"/>
      <c r="L230" s="82"/>
      <c r="M230" s="178"/>
    </row>
    <row r="231" spans="1:13" ht="12.75">
      <c r="A231" s="185"/>
      <c r="B231" s="54"/>
      <c r="C231" s="35"/>
      <c r="D231" s="35"/>
      <c r="E231" s="164" t="s">
        <v>182</v>
      </c>
      <c r="F231" s="164">
        <f>SUM(H160:H230)</f>
        <v>24756.99</v>
      </c>
      <c r="G231" s="164"/>
      <c r="H231" s="12"/>
      <c r="I231" s="127" t="s">
        <v>160</v>
      </c>
      <c r="J231" s="131">
        <f>SUM(H160:I229)</f>
        <v>59106.59</v>
      </c>
      <c r="K231" s="82"/>
      <c r="L231" s="82"/>
      <c r="M231" s="178"/>
    </row>
    <row r="232" spans="1:13" ht="12.75">
      <c r="A232" s="186"/>
      <c r="B232" s="54"/>
      <c r="C232" s="35"/>
      <c r="D232" s="35"/>
      <c r="E232" s="35"/>
      <c r="F232" s="35"/>
      <c r="G232" s="35"/>
      <c r="H232" s="12"/>
      <c r="I232" s="82"/>
      <c r="J232" s="21"/>
      <c r="K232" s="82"/>
      <c r="L232" s="82"/>
      <c r="M232" s="180"/>
    </row>
    <row r="233" spans="1:13" ht="12.75">
      <c r="A233" s="190" t="s">
        <v>301</v>
      </c>
      <c r="B233" s="57">
        <v>37943</v>
      </c>
      <c r="C233" s="39" t="s">
        <v>256</v>
      </c>
      <c r="D233" s="39"/>
      <c r="E233" s="39" t="s">
        <v>195</v>
      </c>
      <c r="F233" s="39" t="s">
        <v>196</v>
      </c>
      <c r="G233" s="39"/>
      <c r="H233" s="96"/>
      <c r="I233" s="83">
        <v>1195.75</v>
      </c>
      <c r="J233" s="23"/>
      <c r="K233" s="83">
        <f aca="true" t="shared" si="15" ref="K233:K247">I233*0.16</f>
        <v>191.32</v>
      </c>
      <c r="L233" s="83">
        <f>I233+K233-M233</f>
        <v>1387.07</v>
      </c>
      <c r="M233" s="177">
        <v>0</v>
      </c>
    </row>
    <row r="234" spans="1:13" ht="12.75">
      <c r="A234" s="190"/>
      <c r="B234" s="53">
        <v>37943</v>
      </c>
      <c r="C234" s="36" t="s">
        <v>15</v>
      </c>
      <c r="D234" s="36"/>
      <c r="E234" s="36" t="s">
        <v>195</v>
      </c>
      <c r="F234" s="36" t="s">
        <v>196</v>
      </c>
      <c r="G234" s="36"/>
      <c r="H234" s="14">
        <v>762.93</v>
      </c>
      <c r="I234" s="83">
        <v>0</v>
      </c>
      <c r="J234" s="23"/>
      <c r="K234" s="83">
        <f t="shared" si="15"/>
        <v>0</v>
      </c>
      <c r="L234" s="83">
        <f>I234+K234-M234</f>
        <v>0</v>
      </c>
      <c r="M234" s="177">
        <v>0</v>
      </c>
    </row>
    <row r="235" spans="1:13" ht="12.75">
      <c r="A235" s="190"/>
      <c r="B235" s="53">
        <v>37943</v>
      </c>
      <c r="C235" s="36" t="s">
        <v>15</v>
      </c>
      <c r="D235" s="36"/>
      <c r="E235" s="36" t="s">
        <v>245</v>
      </c>
      <c r="F235" s="36" t="s">
        <v>257</v>
      </c>
      <c r="G235" s="36"/>
      <c r="H235" s="14">
        <v>250</v>
      </c>
      <c r="I235" s="83">
        <v>0</v>
      </c>
      <c r="J235" s="23"/>
      <c r="K235" s="83">
        <f t="shared" si="15"/>
        <v>0</v>
      </c>
      <c r="L235" s="83">
        <f>I235+K235-M235</f>
        <v>0</v>
      </c>
      <c r="M235" s="177">
        <v>0</v>
      </c>
    </row>
    <row r="236" spans="1:13" ht="12.75">
      <c r="A236" s="190" t="s">
        <v>301</v>
      </c>
      <c r="B236" s="57"/>
      <c r="C236" s="39" t="s">
        <v>258</v>
      </c>
      <c r="D236" s="39"/>
      <c r="E236" s="39" t="s">
        <v>166</v>
      </c>
      <c r="F236" s="39" t="s">
        <v>259</v>
      </c>
      <c r="G236" s="39"/>
      <c r="H236" s="13"/>
      <c r="I236" s="83">
        <v>6000</v>
      </c>
      <c r="J236" s="23"/>
      <c r="K236" s="83">
        <f t="shared" si="15"/>
        <v>960</v>
      </c>
      <c r="L236" s="83">
        <f aca="true" t="shared" si="16" ref="L236:L242">I236+K236-M236</f>
        <v>6060</v>
      </c>
      <c r="M236" s="177">
        <v>900</v>
      </c>
    </row>
    <row r="237" spans="1:13" ht="12.75">
      <c r="A237" s="191" t="s">
        <v>301</v>
      </c>
      <c r="B237" s="57">
        <v>37967</v>
      </c>
      <c r="C237" s="39" t="s">
        <v>260</v>
      </c>
      <c r="D237" s="39"/>
      <c r="E237" s="39" t="s">
        <v>261</v>
      </c>
      <c r="F237" s="39" t="s">
        <v>262</v>
      </c>
      <c r="G237" s="39"/>
      <c r="H237" s="14"/>
      <c r="I237" s="83">
        <v>2920</v>
      </c>
      <c r="J237" s="23"/>
      <c r="K237" s="83">
        <f t="shared" si="15"/>
        <v>467.2</v>
      </c>
      <c r="L237" s="83">
        <f t="shared" si="16"/>
        <v>3387.2</v>
      </c>
      <c r="M237" s="177">
        <v>0</v>
      </c>
    </row>
    <row r="238" spans="1:13" ht="12.75">
      <c r="A238" s="191"/>
      <c r="B238" s="53">
        <v>37967</v>
      </c>
      <c r="C238" s="36" t="s">
        <v>15</v>
      </c>
      <c r="D238" s="36"/>
      <c r="E238" s="36" t="s">
        <v>261</v>
      </c>
      <c r="F238" s="36" t="s">
        <v>262</v>
      </c>
      <c r="G238" s="36"/>
      <c r="H238" s="14">
        <v>1030</v>
      </c>
      <c r="I238" s="83">
        <v>0</v>
      </c>
      <c r="J238" s="23"/>
      <c r="K238" s="83">
        <f t="shared" si="15"/>
        <v>0</v>
      </c>
      <c r="L238" s="83">
        <f t="shared" si="16"/>
        <v>0</v>
      </c>
      <c r="M238" s="177">
        <v>0</v>
      </c>
    </row>
    <row r="239" spans="1:13" ht="12.75">
      <c r="A239" s="191"/>
      <c r="B239" s="49">
        <v>37971</v>
      </c>
      <c r="C239" s="50"/>
      <c r="D239" s="50"/>
      <c r="E239" s="50"/>
      <c r="F239" s="50" t="s">
        <v>263</v>
      </c>
      <c r="G239" s="14"/>
      <c r="H239" s="36">
        <v>-1000</v>
      </c>
      <c r="I239" s="83">
        <v>0</v>
      </c>
      <c r="J239" s="23"/>
      <c r="K239" s="83">
        <f t="shared" si="15"/>
        <v>0</v>
      </c>
      <c r="L239" s="83">
        <f t="shared" si="16"/>
        <v>0</v>
      </c>
      <c r="M239" s="177">
        <v>0</v>
      </c>
    </row>
    <row r="240" spans="1:13" ht="12.75">
      <c r="A240" s="191"/>
      <c r="B240" s="9">
        <v>37978</v>
      </c>
      <c r="C240" s="36"/>
      <c r="D240" s="36"/>
      <c r="E240" s="36"/>
      <c r="F240" s="36" t="s">
        <v>264</v>
      </c>
      <c r="G240" s="36"/>
      <c r="H240" s="14">
        <v>-573</v>
      </c>
      <c r="I240" s="83">
        <v>0</v>
      </c>
      <c r="J240" s="23"/>
      <c r="K240" s="83">
        <f t="shared" si="15"/>
        <v>0</v>
      </c>
      <c r="L240" s="83">
        <f t="shared" si="16"/>
        <v>0</v>
      </c>
      <c r="M240" s="177">
        <v>0</v>
      </c>
    </row>
    <row r="241" spans="1:13" ht="12.75">
      <c r="A241" s="191" t="s">
        <v>301</v>
      </c>
      <c r="B241" s="167">
        <v>37974</v>
      </c>
      <c r="C241" s="39" t="s">
        <v>265</v>
      </c>
      <c r="D241" s="39"/>
      <c r="E241" s="39" t="s">
        <v>166</v>
      </c>
      <c r="F241" s="39" t="s">
        <v>259</v>
      </c>
      <c r="G241" s="39"/>
      <c r="H241" s="96"/>
      <c r="I241" s="163">
        <v>7463</v>
      </c>
      <c r="J241" s="26"/>
      <c r="K241" s="163">
        <f t="shared" si="15"/>
        <v>1194.08</v>
      </c>
      <c r="L241" s="163">
        <f t="shared" si="16"/>
        <v>7537.63</v>
      </c>
      <c r="M241" s="149">
        <f>I241*0.15</f>
        <v>1119.45</v>
      </c>
    </row>
    <row r="242" spans="1:15" ht="12.75">
      <c r="A242" s="191" t="s">
        <v>301</v>
      </c>
      <c r="B242" s="167">
        <v>37974</v>
      </c>
      <c r="C242" s="39" t="s">
        <v>266</v>
      </c>
      <c r="D242" s="39"/>
      <c r="E242" s="39" t="s">
        <v>166</v>
      </c>
      <c r="F242" s="39" t="s">
        <v>259</v>
      </c>
      <c r="G242" s="39"/>
      <c r="H242" s="96"/>
      <c r="I242" s="102">
        <v>1201.93</v>
      </c>
      <c r="J242" s="26"/>
      <c r="K242" s="163">
        <f t="shared" si="15"/>
        <v>192.30880000000002</v>
      </c>
      <c r="L242" s="163">
        <f t="shared" si="16"/>
        <v>1213.9493</v>
      </c>
      <c r="M242" s="149">
        <f>I242*0.15</f>
        <v>180.2895</v>
      </c>
      <c r="O242" s="93"/>
    </row>
    <row r="243" spans="1:15" ht="12.75">
      <c r="A243" s="191"/>
      <c r="B243" s="9"/>
      <c r="C243" s="36"/>
      <c r="D243" s="36"/>
      <c r="E243" s="36"/>
      <c r="F243" s="36"/>
      <c r="G243" s="36"/>
      <c r="H243" s="14"/>
      <c r="I243" s="82">
        <v>0</v>
      </c>
      <c r="J243" s="23"/>
      <c r="K243" s="163">
        <f t="shared" si="15"/>
        <v>0</v>
      </c>
      <c r="L243" s="163">
        <f>I243+K243-M243</f>
        <v>0</v>
      </c>
      <c r="M243" s="177">
        <v>0</v>
      </c>
      <c r="O243" s="93"/>
    </row>
    <row r="244" spans="1:15" ht="12.75">
      <c r="A244" s="191"/>
      <c r="B244" s="9"/>
      <c r="C244" s="36"/>
      <c r="D244" s="36"/>
      <c r="E244" s="36"/>
      <c r="F244" s="36"/>
      <c r="G244" s="36"/>
      <c r="H244" s="14"/>
      <c r="I244" s="82">
        <v>0</v>
      </c>
      <c r="J244" s="23"/>
      <c r="K244" s="163">
        <f t="shared" si="15"/>
        <v>0</v>
      </c>
      <c r="L244" s="163">
        <f>I244+K244-M244</f>
        <v>0</v>
      </c>
      <c r="M244" s="177">
        <v>0</v>
      </c>
      <c r="O244" s="93"/>
    </row>
    <row r="245" spans="1:15" ht="12.75">
      <c r="A245" s="191"/>
      <c r="B245" s="9"/>
      <c r="C245" s="36"/>
      <c r="D245" s="36"/>
      <c r="E245" s="36"/>
      <c r="F245" s="36"/>
      <c r="G245" s="36"/>
      <c r="H245" s="14"/>
      <c r="I245" s="82">
        <v>0</v>
      </c>
      <c r="J245" s="23"/>
      <c r="K245" s="163">
        <f t="shared" si="15"/>
        <v>0</v>
      </c>
      <c r="L245" s="163">
        <f>I245+K245-M245</f>
        <v>0</v>
      </c>
      <c r="M245" s="177">
        <v>0</v>
      </c>
      <c r="O245" s="93"/>
    </row>
    <row r="246" spans="1:15" ht="12.75">
      <c r="A246" s="191"/>
      <c r="B246" s="167"/>
      <c r="C246" s="39"/>
      <c r="D246" s="39"/>
      <c r="E246" s="39"/>
      <c r="F246" s="39"/>
      <c r="G246" s="39"/>
      <c r="H246" s="96"/>
      <c r="I246" s="82">
        <v>0</v>
      </c>
      <c r="J246" s="26"/>
      <c r="K246" s="163">
        <f t="shared" si="15"/>
        <v>0</v>
      </c>
      <c r="L246" s="163">
        <f>I246+K246-M246</f>
        <v>0</v>
      </c>
      <c r="M246" s="177">
        <v>0</v>
      </c>
      <c r="O246" s="93"/>
    </row>
    <row r="247" spans="1:15" ht="12.75">
      <c r="A247" s="191"/>
      <c r="B247" s="167"/>
      <c r="C247" s="39"/>
      <c r="D247" s="39"/>
      <c r="E247" s="39"/>
      <c r="F247" s="39"/>
      <c r="G247" s="39"/>
      <c r="H247" s="96"/>
      <c r="I247" s="82">
        <v>0</v>
      </c>
      <c r="J247" s="26"/>
      <c r="K247" s="163">
        <f t="shared" si="15"/>
        <v>0</v>
      </c>
      <c r="L247" s="163">
        <f>I247+K247-M247</f>
        <v>0</v>
      </c>
      <c r="M247" s="177">
        <v>0</v>
      </c>
      <c r="N247" s="170"/>
      <c r="O247" s="93"/>
    </row>
    <row r="248" spans="1:15" ht="12.75">
      <c r="A248" s="191"/>
      <c r="B248" s="9"/>
      <c r="C248" s="36"/>
      <c r="D248" s="36"/>
      <c r="E248" s="36"/>
      <c r="F248" s="36"/>
      <c r="G248" s="36"/>
      <c r="H248" s="36"/>
      <c r="I248" s="82">
        <v>0</v>
      </c>
      <c r="J248" s="26"/>
      <c r="K248" s="163">
        <f aca="true" t="shared" si="17" ref="K248:K254">I248*0.16</f>
        <v>0</v>
      </c>
      <c r="L248" s="163">
        <f aca="true" t="shared" si="18" ref="L248:L254">I248+K248-M248</f>
        <v>0</v>
      </c>
      <c r="M248" s="177">
        <v>0</v>
      </c>
      <c r="O248" s="93"/>
    </row>
    <row r="249" spans="1:15" ht="12.75">
      <c r="A249" s="191"/>
      <c r="B249" s="167"/>
      <c r="C249" s="39"/>
      <c r="D249" s="39"/>
      <c r="E249" s="39"/>
      <c r="F249" s="39"/>
      <c r="G249" s="39"/>
      <c r="H249" s="96"/>
      <c r="I249" s="82">
        <v>0</v>
      </c>
      <c r="J249" s="26"/>
      <c r="K249" s="163">
        <f t="shared" si="17"/>
        <v>0</v>
      </c>
      <c r="L249" s="163">
        <f t="shared" si="18"/>
        <v>0</v>
      </c>
      <c r="M249" s="177">
        <v>0</v>
      </c>
      <c r="O249" s="93"/>
    </row>
    <row r="250" spans="1:15" ht="12.75">
      <c r="A250" s="191"/>
      <c r="B250" s="167"/>
      <c r="C250" s="39"/>
      <c r="D250" s="39"/>
      <c r="E250" s="39"/>
      <c r="F250" s="39"/>
      <c r="G250" s="39"/>
      <c r="H250" s="96"/>
      <c r="I250" s="82">
        <v>0</v>
      </c>
      <c r="J250" s="26"/>
      <c r="K250" s="163">
        <f t="shared" si="17"/>
        <v>0</v>
      </c>
      <c r="L250" s="163">
        <f t="shared" si="18"/>
        <v>0</v>
      </c>
      <c r="M250" s="177">
        <v>0</v>
      </c>
      <c r="O250" s="93"/>
    </row>
    <row r="251" spans="1:15" ht="12.75">
      <c r="A251" s="191"/>
      <c r="B251" s="167"/>
      <c r="C251" s="39"/>
      <c r="D251" s="39"/>
      <c r="E251" s="39"/>
      <c r="F251" s="39"/>
      <c r="G251" s="39"/>
      <c r="H251" s="96"/>
      <c r="I251" s="82">
        <v>0</v>
      </c>
      <c r="J251" s="26"/>
      <c r="K251" s="163">
        <f t="shared" si="17"/>
        <v>0</v>
      </c>
      <c r="L251" s="163">
        <f t="shared" si="18"/>
        <v>0</v>
      </c>
      <c r="M251" s="177">
        <v>0</v>
      </c>
      <c r="O251" s="93"/>
    </row>
    <row r="252" spans="1:15" ht="12.75">
      <c r="A252" s="191"/>
      <c r="B252" s="167"/>
      <c r="C252" s="39"/>
      <c r="D252" s="39"/>
      <c r="E252" s="39"/>
      <c r="F252" s="39"/>
      <c r="G252" s="39"/>
      <c r="H252" s="96"/>
      <c r="I252" s="82">
        <v>0</v>
      </c>
      <c r="J252" s="26"/>
      <c r="K252" s="163">
        <f t="shared" si="17"/>
        <v>0</v>
      </c>
      <c r="L252" s="163">
        <f t="shared" si="18"/>
        <v>0</v>
      </c>
      <c r="M252" s="177">
        <v>0</v>
      </c>
      <c r="O252" s="93"/>
    </row>
    <row r="253" spans="1:15" ht="12.75">
      <c r="A253" s="191"/>
      <c r="B253" s="9"/>
      <c r="C253" s="36"/>
      <c r="D253" s="36"/>
      <c r="E253" s="36"/>
      <c r="F253" s="36"/>
      <c r="G253" s="36"/>
      <c r="H253" s="14"/>
      <c r="I253" s="82">
        <v>0</v>
      </c>
      <c r="J253" s="26"/>
      <c r="K253" s="163">
        <f t="shared" si="17"/>
        <v>0</v>
      </c>
      <c r="L253" s="163">
        <f t="shared" si="18"/>
        <v>0</v>
      </c>
      <c r="M253" s="177">
        <v>0</v>
      </c>
      <c r="O253" s="93"/>
    </row>
    <row r="254" spans="1:16" ht="12.75">
      <c r="A254" s="191"/>
      <c r="B254" s="9"/>
      <c r="C254" s="36"/>
      <c r="D254" s="36"/>
      <c r="E254" s="36"/>
      <c r="F254" s="36"/>
      <c r="G254" s="36"/>
      <c r="H254" s="14"/>
      <c r="I254" s="82">
        <v>0</v>
      </c>
      <c r="J254" s="26"/>
      <c r="K254" s="163">
        <f t="shared" si="17"/>
        <v>0</v>
      </c>
      <c r="L254" s="163">
        <f t="shared" si="18"/>
        <v>0</v>
      </c>
      <c r="M254" s="177">
        <v>0</v>
      </c>
      <c r="O254" s="93"/>
      <c r="P254" t="s">
        <v>121</v>
      </c>
    </row>
    <row r="255" spans="2:17" ht="14.25">
      <c r="B255" s="4"/>
      <c r="F255" s="154">
        <f>SUM(H232:H253)</f>
        <v>469.92999999999984</v>
      </c>
      <c r="G255" s="154"/>
      <c r="I255" s="134" t="s">
        <v>159</v>
      </c>
      <c r="J255" s="130">
        <f>SUM(H233:I252)</f>
        <v>19250.61</v>
      </c>
      <c r="K255" s="83"/>
      <c r="L255" s="83"/>
      <c r="M255" s="23"/>
      <c r="O255" s="16" t="s">
        <v>89</v>
      </c>
      <c r="P255" s="212">
        <f>SUM(I233:I254)</f>
        <v>18780.68</v>
      </c>
      <c r="Q255" s="212">
        <f>Q226+P255</f>
        <v>53130.28</v>
      </c>
    </row>
    <row r="256" spans="2:15" ht="12.75">
      <c r="B256" s="4"/>
      <c r="E256" s="166" t="s">
        <v>182</v>
      </c>
      <c r="F256" s="166">
        <f>SUM(H160:H255)</f>
        <v>25226.920000000002</v>
      </c>
      <c r="G256" s="166"/>
      <c r="H256" s="13"/>
      <c r="I256" s="134" t="s">
        <v>160</v>
      </c>
      <c r="J256" s="132">
        <f>SUM(H160:I254)</f>
        <v>78357.19999999998</v>
      </c>
      <c r="K256" s="83"/>
      <c r="L256" s="83"/>
      <c r="M256" s="23"/>
      <c r="O256" s="85">
        <f>SUM(K232:K252)</f>
        <v>3004.9088</v>
      </c>
    </row>
    <row r="257" spans="2:13" ht="12.75">
      <c r="B257" s="4"/>
      <c r="H257" s="13"/>
      <c r="I257" s="83"/>
      <c r="J257" s="23"/>
      <c r="K257" s="83"/>
      <c r="L257" s="83"/>
      <c r="M257" s="23"/>
    </row>
    <row r="258" spans="2:13" ht="12.75">
      <c r="B258" s="4"/>
      <c r="I258" s="6"/>
      <c r="J258" s="6"/>
      <c r="K258" s="6"/>
      <c r="L258" s="6"/>
      <c r="M258" s="6"/>
    </row>
    <row r="259" spans="2:15" ht="18">
      <c r="B259" s="4"/>
      <c r="H259" s="62" t="s">
        <v>109</v>
      </c>
      <c r="I259" s="63"/>
      <c r="J259" s="63"/>
      <c r="K259" s="63"/>
      <c r="L259" s="63"/>
      <c r="M259" s="68" t="s">
        <v>93</v>
      </c>
      <c r="N259" s="76"/>
      <c r="O259" s="79" t="s">
        <v>167</v>
      </c>
    </row>
    <row r="260" spans="2:15" ht="15.75">
      <c r="B260" s="4"/>
      <c r="H260" s="86">
        <f>SUM(H160:H259)</f>
        <v>25226.920000000002</v>
      </c>
      <c r="I260" s="86">
        <f>SUM(I160:I258)</f>
        <v>53130.280000000006</v>
      </c>
      <c r="J260" s="86"/>
      <c r="K260" s="86">
        <f>SUM(K160:K258)</f>
        <v>8500.843200000001</v>
      </c>
      <c r="L260" s="86">
        <f>SUM(L160:L258)</f>
        <v>59431.3837</v>
      </c>
      <c r="M260" s="152">
        <f>SUM(M160:M258)</f>
        <v>2199.7395</v>
      </c>
      <c r="N260" s="87"/>
      <c r="O260" s="88">
        <f>O256+O228+O177</f>
        <v>6659.894400000001</v>
      </c>
    </row>
    <row r="261" spans="2:15" ht="15">
      <c r="B261" s="4"/>
      <c r="H261" s="89">
        <f>H260+I260</f>
        <v>78357.20000000001</v>
      </c>
      <c r="I261" s="90"/>
      <c r="J261" s="90"/>
      <c r="K261" s="90"/>
      <c r="L261" s="90"/>
      <c r="M261" s="90"/>
      <c r="N261" s="91"/>
      <c r="O261" s="92"/>
    </row>
    <row r="262" spans="2:12" ht="12.75">
      <c r="B262" s="4"/>
      <c r="K262" s="5"/>
      <c r="L262" s="5"/>
    </row>
    <row r="263" spans="2:12" ht="12.75">
      <c r="B263" s="4"/>
      <c r="K263" s="5"/>
      <c r="L263" s="5"/>
    </row>
    <row r="264" spans="2:15" ht="12.75">
      <c r="B264" s="4"/>
      <c r="H264" s="95">
        <f aca="true" t="shared" si="19" ref="H264:M264">H260*166.386</f>
        <v>4197406.311120001</v>
      </c>
      <c r="I264" s="95">
        <f t="shared" si="19"/>
        <v>8840134.768080002</v>
      </c>
      <c r="J264" s="95">
        <f t="shared" si="19"/>
        <v>0</v>
      </c>
      <c r="K264" s="95">
        <f t="shared" si="19"/>
        <v>1414421.2966752</v>
      </c>
      <c r="L264" s="95">
        <f t="shared" si="19"/>
        <v>9888550.2083082</v>
      </c>
      <c r="M264" s="95">
        <f t="shared" si="19"/>
        <v>366005.856447</v>
      </c>
      <c r="O264" s="39"/>
    </row>
    <row r="276" spans="2:13" ht="18">
      <c r="B276" s="42" t="s">
        <v>103</v>
      </c>
      <c r="C276" s="7"/>
      <c r="D276" s="7"/>
      <c r="E276" s="7"/>
      <c r="F276" s="7"/>
      <c r="G276" s="7"/>
      <c r="H276" s="43">
        <f>SUM(H4:H15)+SUM(H20:H63)+(SUM(I72:I144)*166.386)</f>
        <v>12445792.315319998</v>
      </c>
      <c r="I276" s="43">
        <f>SUM(I4:I15)+SUM(I20:I63)+(SUM(I72:I144)*166.386)</f>
        <v>19503036.31532</v>
      </c>
      <c r="J276" s="43"/>
      <c r="K276" s="43">
        <f>SUM(K4:K15)+SUM(K20:K63)</f>
        <v>1551223.04</v>
      </c>
      <c r="L276" s="43">
        <f>SUM(L4:L15)+SUM(L20:L63)</f>
        <v>10052441.16</v>
      </c>
      <c r="M276" s="43">
        <f>SUM(M4:M15)+SUM(M20:M63)</f>
        <v>1234424.44</v>
      </c>
    </row>
    <row r="277" spans="2:13" ht="15">
      <c r="B277" s="40"/>
      <c r="C277" s="41"/>
      <c r="D277" s="41"/>
      <c r="E277" s="41"/>
      <c r="F277" s="41"/>
      <c r="G277" s="41"/>
      <c r="H277" s="61">
        <f>H276+I276</f>
        <v>31948828.63064</v>
      </c>
      <c r="I277" s="44"/>
      <c r="J277" s="44"/>
      <c r="K277" s="45"/>
      <c r="L277" s="45"/>
      <c r="M277" s="44"/>
    </row>
    <row r="287" spans="2:15" ht="18">
      <c r="B287" s="1" t="s">
        <v>0</v>
      </c>
      <c r="C287" s="2" t="s">
        <v>1</v>
      </c>
      <c r="D287" s="2"/>
      <c r="E287" s="38" t="s">
        <v>60</v>
      </c>
      <c r="F287" s="2" t="s">
        <v>6</v>
      </c>
      <c r="G287" s="2"/>
      <c r="H287" s="2"/>
      <c r="I287" s="2" t="s">
        <v>2</v>
      </c>
      <c r="J287" s="2" t="s">
        <v>3</v>
      </c>
      <c r="K287" s="2" t="s">
        <v>5</v>
      </c>
      <c r="L287" s="3" t="s">
        <v>4</v>
      </c>
      <c r="M287" s="60" t="s">
        <v>7</v>
      </c>
      <c r="O287" s="11" t="s">
        <v>30</v>
      </c>
    </row>
    <row r="289" spans="1:13" ht="12.75">
      <c r="A289" s="190"/>
      <c r="B289" s="57">
        <v>38000</v>
      </c>
      <c r="C289" s="39" t="s">
        <v>272</v>
      </c>
      <c r="D289" s="39"/>
      <c r="E289" s="39" t="s">
        <v>267</v>
      </c>
      <c r="F289" s="39" t="s">
        <v>268</v>
      </c>
      <c r="G289" s="39"/>
      <c r="H289" s="39"/>
      <c r="I289" s="83">
        <v>1612.06</v>
      </c>
      <c r="J289" s="23"/>
      <c r="K289" s="163">
        <f aca="true" t="shared" si="20" ref="K289:K310">I289*0.16</f>
        <v>257.9296</v>
      </c>
      <c r="L289" s="83">
        <f>I289+K289-M289</f>
        <v>1869.9895999999999</v>
      </c>
      <c r="M289" s="226"/>
    </row>
    <row r="290" spans="1:13" ht="12.75">
      <c r="A290" s="190"/>
      <c r="B290" s="53">
        <v>38000</v>
      </c>
      <c r="C290" s="36" t="s">
        <v>15</v>
      </c>
      <c r="D290" s="36"/>
      <c r="E290" s="36" t="s">
        <v>267</v>
      </c>
      <c r="F290" s="36" t="s">
        <v>268</v>
      </c>
      <c r="G290" s="36"/>
      <c r="H290" s="14">
        <v>1130</v>
      </c>
      <c r="I290" s="214"/>
      <c r="J290" s="24"/>
      <c r="K290" s="214">
        <f t="shared" si="20"/>
        <v>0</v>
      </c>
      <c r="L290" s="214">
        <f>I290+K290-M290</f>
        <v>0</v>
      </c>
      <c r="M290" s="226"/>
    </row>
    <row r="291" spans="1:13" ht="12.75">
      <c r="A291" s="190"/>
      <c r="B291" s="53">
        <v>38001</v>
      </c>
      <c r="C291" s="36" t="s">
        <v>269</v>
      </c>
      <c r="D291" s="36"/>
      <c r="E291" s="36" t="s">
        <v>267</v>
      </c>
      <c r="F291" s="36"/>
      <c r="G291" s="36"/>
      <c r="H291" s="14">
        <v>-2000</v>
      </c>
      <c r="I291" s="83"/>
      <c r="J291" s="23"/>
      <c r="K291" s="83">
        <f t="shared" si="20"/>
        <v>0</v>
      </c>
      <c r="L291" s="83">
        <f>I291+K291-M291</f>
        <v>0</v>
      </c>
      <c r="M291" s="226"/>
    </row>
    <row r="292" spans="1:13" ht="12.75">
      <c r="A292" s="190"/>
      <c r="B292" s="53">
        <v>38002</v>
      </c>
      <c r="C292" s="36" t="s">
        <v>15</v>
      </c>
      <c r="D292" s="36"/>
      <c r="E292" s="36" t="s">
        <v>270</v>
      </c>
      <c r="F292" s="36" t="s">
        <v>271</v>
      </c>
      <c r="G292" s="36"/>
      <c r="H292" s="14">
        <v>2693</v>
      </c>
      <c r="I292" s="214"/>
      <c r="J292" s="24"/>
      <c r="K292" s="214">
        <f t="shared" si="20"/>
        <v>0</v>
      </c>
      <c r="L292" s="214"/>
      <c r="M292" s="226"/>
    </row>
    <row r="293" spans="1:13" ht="12.75">
      <c r="A293" s="191"/>
      <c r="B293" s="57">
        <v>38005</v>
      </c>
      <c r="C293" s="39" t="s">
        <v>272</v>
      </c>
      <c r="D293" s="39"/>
      <c r="E293" s="39" t="s">
        <v>267</v>
      </c>
      <c r="F293" s="39" t="s">
        <v>268</v>
      </c>
      <c r="G293" s="39"/>
      <c r="H293" s="96"/>
      <c r="I293" s="163">
        <v>348</v>
      </c>
      <c r="J293" s="26"/>
      <c r="K293" s="163">
        <f t="shared" si="20"/>
        <v>55.68</v>
      </c>
      <c r="L293" s="163">
        <f aca="true" t="shared" si="21" ref="L293:L298">I293+K293-M293</f>
        <v>403.68</v>
      </c>
      <c r="M293" s="226"/>
    </row>
    <row r="294" spans="1:13" ht="12.75">
      <c r="A294" s="191"/>
      <c r="B294" s="53">
        <v>38013</v>
      </c>
      <c r="C294" s="36" t="s">
        <v>15</v>
      </c>
      <c r="D294" s="36"/>
      <c r="E294" s="36" t="s">
        <v>273</v>
      </c>
      <c r="F294" s="36" t="s">
        <v>274</v>
      </c>
      <c r="G294" s="36"/>
      <c r="H294" s="14">
        <v>1400</v>
      </c>
      <c r="I294" s="83"/>
      <c r="J294" s="23"/>
      <c r="K294" s="83">
        <f t="shared" si="20"/>
        <v>0</v>
      </c>
      <c r="L294" s="83">
        <f t="shared" si="21"/>
        <v>0</v>
      </c>
      <c r="M294" s="226"/>
    </row>
    <row r="295" spans="1:13" ht="12.75">
      <c r="A295" s="191"/>
      <c r="B295" s="120">
        <v>38020</v>
      </c>
      <c r="C295" s="121" t="s">
        <v>278</v>
      </c>
      <c r="D295" s="121"/>
      <c r="E295" s="121" t="s">
        <v>273</v>
      </c>
      <c r="F295" s="121" t="s">
        <v>274</v>
      </c>
      <c r="G295" s="39"/>
      <c r="H295" s="96"/>
      <c r="I295" s="163">
        <v>3500</v>
      </c>
      <c r="J295" s="26"/>
      <c r="K295" s="163">
        <f t="shared" si="20"/>
        <v>560</v>
      </c>
      <c r="L295" s="163">
        <f t="shared" si="21"/>
        <v>4060</v>
      </c>
      <c r="M295" s="232"/>
    </row>
    <row r="296" spans="1:13" ht="12.75">
      <c r="A296" s="191"/>
      <c r="B296" s="167">
        <v>38027</v>
      </c>
      <c r="C296" s="96" t="s">
        <v>275</v>
      </c>
      <c r="D296" s="96"/>
      <c r="E296" s="96" t="s">
        <v>276</v>
      </c>
      <c r="F296" s="96" t="s">
        <v>277</v>
      </c>
      <c r="G296" s="96"/>
      <c r="H296" s="36"/>
      <c r="I296" s="83">
        <v>3750</v>
      </c>
      <c r="J296" s="23"/>
      <c r="K296" s="83">
        <f t="shared" si="20"/>
        <v>600</v>
      </c>
      <c r="L296" s="83">
        <f t="shared" si="21"/>
        <v>4350</v>
      </c>
      <c r="M296" s="226"/>
    </row>
    <row r="297" spans="1:13" ht="12.75">
      <c r="A297" s="191"/>
      <c r="B297" s="9">
        <v>38027</v>
      </c>
      <c r="C297" s="36" t="s">
        <v>15</v>
      </c>
      <c r="D297" s="36"/>
      <c r="E297" s="36" t="s">
        <v>276</v>
      </c>
      <c r="F297" s="36" t="s">
        <v>277</v>
      </c>
      <c r="G297" s="36"/>
      <c r="H297" s="14">
        <v>1840</v>
      </c>
      <c r="I297" s="83"/>
      <c r="J297" s="23"/>
      <c r="K297" s="83">
        <f t="shared" si="20"/>
        <v>0</v>
      </c>
      <c r="L297" s="83">
        <f t="shared" si="21"/>
        <v>0</v>
      </c>
      <c r="M297" s="233"/>
    </row>
    <row r="298" spans="1:15" ht="12.75">
      <c r="A298" s="191"/>
      <c r="B298" s="9">
        <v>38062</v>
      </c>
      <c r="C298" s="36" t="s">
        <v>15</v>
      </c>
      <c r="D298" s="36"/>
      <c r="E298" s="36" t="s">
        <v>279</v>
      </c>
      <c r="F298" s="36" t="s">
        <v>280</v>
      </c>
      <c r="G298" s="36"/>
      <c r="H298" s="14">
        <v>800</v>
      </c>
      <c r="I298" s="102"/>
      <c r="J298" s="26"/>
      <c r="K298" s="163">
        <f t="shared" si="20"/>
        <v>0</v>
      </c>
      <c r="L298" s="163">
        <f t="shared" si="21"/>
        <v>0</v>
      </c>
      <c r="M298" s="222"/>
      <c r="O298" s="93"/>
    </row>
    <row r="299" spans="1:15" ht="12.75">
      <c r="A299" s="191"/>
      <c r="B299" s="9">
        <v>38062</v>
      </c>
      <c r="C299" s="36" t="s">
        <v>15</v>
      </c>
      <c r="D299" s="36"/>
      <c r="E299" s="36" t="s">
        <v>281</v>
      </c>
      <c r="F299" s="36" t="s">
        <v>282</v>
      </c>
      <c r="G299" s="36"/>
      <c r="H299" s="14">
        <v>1946</v>
      </c>
      <c r="I299" s="82">
        <v>0</v>
      </c>
      <c r="J299" s="23"/>
      <c r="K299" s="163">
        <f t="shared" si="20"/>
        <v>0</v>
      </c>
      <c r="L299" s="163">
        <f>I299+K299-M299</f>
        <v>0</v>
      </c>
      <c r="M299" s="226"/>
      <c r="O299" s="93"/>
    </row>
    <row r="300" spans="1:15" ht="12.75">
      <c r="A300" s="191"/>
      <c r="B300" s="167">
        <v>38062</v>
      </c>
      <c r="C300" s="39" t="s">
        <v>283</v>
      </c>
      <c r="D300" s="39"/>
      <c r="E300" s="39" t="s">
        <v>242</v>
      </c>
      <c r="F300" s="39" t="s">
        <v>284</v>
      </c>
      <c r="G300" s="39"/>
      <c r="H300" s="14"/>
      <c r="I300" s="163">
        <v>1980.2</v>
      </c>
      <c r="J300" s="26"/>
      <c r="K300" s="163">
        <f t="shared" si="20"/>
        <v>316.832</v>
      </c>
      <c r="L300" s="163">
        <f>I300+K300-M300</f>
        <v>2000.0020000000002</v>
      </c>
      <c r="M300" s="222">
        <f>I300*0.15</f>
        <v>297.03</v>
      </c>
      <c r="O300" s="93"/>
    </row>
    <row r="301" spans="1:15" ht="12.75">
      <c r="A301" s="191"/>
      <c r="B301" s="167">
        <v>38069</v>
      </c>
      <c r="C301" s="39" t="s">
        <v>285</v>
      </c>
      <c r="D301" s="39"/>
      <c r="E301" s="39" t="s">
        <v>279</v>
      </c>
      <c r="F301" s="39" t="s">
        <v>280</v>
      </c>
      <c r="G301" s="39"/>
      <c r="H301" s="96"/>
      <c r="I301" s="82">
        <v>1669.69</v>
      </c>
      <c r="J301" s="23"/>
      <c r="K301" s="163">
        <f t="shared" si="20"/>
        <v>267.1504</v>
      </c>
      <c r="L301" s="163">
        <f>I301+K301-M301</f>
        <v>1936.8404</v>
      </c>
      <c r="M301" s="226"/>
      <c r="O301" s="93"/>
    </row>
    <row r="302" spans="1:15" ht="12.75">
      <c r="A302" s="191"/>
      <c r="B302" s="9">
        <v>38069</v>
      </c>
      <c r="C302" s="36" t="s">
        <v>147</v>
      </c>
      <c r="D302" s="36"/>
      <c r="E302" s="36" t="s">
        <v>279</v>
      </c>
      <c r="F302" s="36" t="s">
        <v>280</v>
      </c>
      <c r="G302" s="36"/>
      <c r="H302" s="36">
        <v>99.06</v>
      </c>
      <c r="I302" s="82">
        <v>0</v>
      </c>
      <c r="J302" s="26"/>
      <c r="K302" s="163">
        <f t="shared" si="20"/>
        <v>0</v>
      </c>
      <c r="L302" s="163">
        <f>I302+K302-M302</f>
        <v>0</v>
      </c>
      <c r="M302" s="226"/>
      <c r="O302" s="93"/>
    </row>
    <row r="303" spans="1:15" ht="12.75">
      <c r="A303" s="191"/>
      <c r="B303" s="167">
        <v>38069</v>
      </c>
      <c r="C303" s="39" t="s">
        <v>286</v>
      </c>
      <c r="D303" s="39"/>
      <c r="E303" s="39" t="s">
        <v>287</v>
      </c>
      <c r="F303" s="39" t="s">
        <v>288</v>
      </c>
      <c r="G303" s="39"/>
      <c r="H303" s="96"/>
      <c r="I303" s="82">
        <v>1000</v>
      </c>
      <c r="J303" s="26"/>
      <c r="K303" s="163">
        <f t="shared" si="20"/>
        <v>160</v>
      </c>
      <c r="L303" s="163">
        <f>I303+K303-M303</f>
        <v>1160</v>
      </c>
      <c r="M303" s="226"/>
      <c r="N303" s="170"/>
      <c r="O303" s="93"/>
    </row>
    <row r="304" spans="1:15" ht="12.75">
      <c r="A304" s="191"/>
      <c r="B304" s="9">
        <v>38069</v>
      </c>
      <c r="C304" s="36" t="s">
        <v>15</v>
      </c>
      <c r="D304" s="36"/>
      <c r="E304" s="36" t="s">
        <v>287</v>
      </c>
      <c r="F304" s="36" t="s">
        <v>288</v>
      </c>
      <c r="G304" s="36"/>
      <c r="H304" s="36">
        <v>620</v>
      </c>
      <c r="I304" s="82">
        <v>0</v>
      </c>
      <c r="J304" s="26"/>
      <c r="K304" s="163">
        <f t="shared" si="20"/>
        <v>0</v>
      </c>
      <c r="L304" s="163">
        <f aca="true" t="shared" si="22" ref="L304:L310">I304+K304-M304</f>
        <v>0</v>
      </c>
      <c r="M304" s="226"/>
      <c r="O304" s="93"/>
    </row>
    <row r="305" spans="1:15" ht="12.75">
      <c r="A305" s="191"/>
      <c r="B305" s="167">
        <v>38071</v>
      </c>
      <c r="C305" s="39" t="s">
        <v>289</v>
      </c>
      <c r="D305" s="39"/>
      <c r="E305" s="39" t="s">
        <v>290</v>
      </c>
      <c r="F305" s="39" t="s">
        <v>291</v>
      </c>
      <c r="G305" s="39"/>
      <c r="H305" s="96"/>
      <c r="I305" s="163">
        <v>3960.4</v>
      </c>
      <c r="J305" s="26"/>
      <c r="K305" s="163">
        <f>I305*0.16</f>
        <v>633.664</v>
      </c>
      <c r="L305" s="163">
        <f>I305+K305-M305</f>
        <v>4000.0040000000004</v>
      </c>
      <c r="M305" s="222">
        <f>I305*0.15</f>
        <v>594.06</v>
      </c>
      <c r="O305" s="93"/>
    </row>
    <row r="306" spans="1:15" ht="12.75">
      <c r="A306" s="191"/>
      <c r="B306" s="167"/>
      <c r="C306" s="39"/>
      <c r="D306" s="39"/>
      <c r="E306" s="39"/>
      <c r="F306" s="39"/>
      <c r="G306" s="39"/>
      <c r="H306" s="96"/>
      <c r="I306" s="82">
        <v>0</v>
      </c>
      <c r="J306" s="26"/>
      <c r="K306" s="163">
        <f t="shared" si="20"/>
        <v>0</v>
      </c>
      <c r="L306" s="163">
        <f t="shared" si="22"/>
        <v>0</v>
      </c>
      <c r="M306" s="226"/>
      <c r="O306" s="93"/>
    </row>
    <row r="307" spans="1:15" ht="12.75">
      <c r="A307" s="191"/>
      <c r="B307" s="167"/>
      <c r="C307" s="39"/>
      <c r="D307" s="39"/>
      <c r="E307" s="39"/>
      <c r="F307" s="39"/>
      <c r="G307" s="39"/>
      <c r="H307" s="96"/>
      <c r="I307" s="82">
        <v>0</v>
      </c>
      <c r="J307" s="26"/>
      <c r="K307" s="163">
        <f t="shared" si="20"/>
        <v>0</v>
      </c>
      <c r="L307" s="163">
        <f t="shared" si="22"/>
        <v>0</v>
      </c>
      <c r="M307" s="226"/>
      <c r="O307" s="93"/>
    </row>
    <row r="308" spans="1:15" ht="12.75">
      <c r="A308" s="191"/>
      <c r="B308" s="167"/>
      <c r="C308" s="39"/>
      <c r="D308" s="39"/>
      <c r="E308" s="39"/>
      <c r="F308" s="39"/>
      <c r="G308" s="39"/>
      <c r="H308" s="96"/>
      <c r="I308" s="82">
        <v>0</v>
      </c>
      <c r="J308" s="26"/>
      <c r="K308" s="163">
        <f t="shared" si="20"/>
        <v>0</v>
      </c>
      <c r="L308" s="163">
        <f t="shared" si="22"/>
        <v>0</v>
      </c>
      <c r="M308" s="226"/>
      <c r="O308" s="93"/>
    </row>
    <row r="309" spans="1:15" ht="12.75">
      <c r="A309" s="191"/>
      <c r="B309" s="9"/>
      <c r="C309" s="36"/>
      <c r="D309" s="36"/>
      <c r="E309" s="36"/>
      <c r="F309" s="36"/>
      <c r="G309" s="36"/>
      <c r="H309" s="14"/>
      <c r="I309" s="82">
        <v>0</v>
      </c>
      <c r="J309" s="26"/>
      <c r="K309" s="163">
        <f t="shared" si="20"/>
        <v>0</v>
      </c>
      <c r="L309" s="163">
        <f t="shared" si="22"/>
        <v>0</v>
      </c>
      <c r="M309" s="226"/>
      <c r="O309" s="93"/>
    </row>
    <row r="310" spans="1:15" ht="12.75">
      <c r="A310" s="191"/>
      <c r="B310" s="9"/>
      <c r="C310" s="36"/>
      <c r="D310" s="36"/>
      <c r="E310" s="36"/>
      <c r="F310" s="36"/>
      <c r="G310" s="36"/>
      <c r="H310" s="14"/>
      <c r="I310" s="82">
        <v>0</v>
      </c>
      <c r="J310" s="26"/>
      <c r="K310" s="163">
        <f t="shared" si="20"/>
        <v>0</v>
      </c>
      <c r="L310" s="163">
        <f t="shared" si="22"/>
        <v>0</v>
      </c>
      <c r="M310" s="226"/>
      <c r="O310" s="93">
        <f>SUM(I289:I310)</f>
        <v>17820.350000000002</v>
      </c>
    </row>
    <row r="311" spans="2:15" ht="14.25">
      <c r="B311" s="4"/>
      <c r="E311" t="s">
        <v>320</v>
      </c>
      <c r="F311" s="154">
        <f>SUM(H288:H309)</f>
        <v>8528.060000000001</v>
      </c>
      <c r="G311" s="154"/>
      <c r="I311" s="134" t="s">
        <v>159</v>
      </c>
      <c r="J311" s="130">
        <f>SUM(H289:I309)</f>
        <v>26348.41</v>
      </c>
      <c r="K311" s="83"/>
      <c r="L311" s="83"/>
      <c r="M311" s="234"/>
      <c r="O311" s="16" t="s">
        <v>31</v>
      </c>
    </row>
    <row r="312" spans="2:15" ht="12.75">
      <c r="B312" s="4"/>
      <c r="E312" s="166" t="s">
        <v>182</v>
      </c>
      <c r="F312" s="166">
        <f>SUM(H290:H309)</f>
        <v>8528.060000000001</v>
      </c>
      <c r="G312" s="166"/>
      <c r="H312" s="13"/>
      <c r="I312" s="134" t="s">
        <v>160</v>
      </c>
      <c r="J312" s="132">
        <f>SUM(H289:I310)</f>
        <v>26348.41</v>
      </c>
      <c r="K312" s="83"/>
      <c r="L312" s="83"/>
      <c r="M312" s="234"/>
      <c r="O312" s="85">
        <f>SUM(K288:K310)</f>
        <v>2851.2560000000003</v>
      </c>
    </row>
    <row r="313" ht="12.75">
      <c r="M313" s="225"/>
    </row>
    <row r="314" ht="12.75">
      <c r="M314" s="225"/>
    </row>
    <row r="315" ht="12.75">
      <c r="M315" s="225"/>
    </row>
    <row r="316" spans="2:13" ht="12.75">
      <c r="B316" s="4">
        <v>38083</v>
      </c>
      <c r="C316" t="s">
        <v>292</v>
      </c>
      <c r="E316" t="s">
        <v>152</v>
      </c>
      <c r="F316" t="s">
        <v>293</v>
      </c>
      <c r="I316" s="163">
        <v>4950.5</v>
      </c>
      <c r="J316" s="26"/>
      <c r="K316" s="163">
        <f>I316*0.16</f>
        <v>792.08</v>
      </c>
      <c r="L316" s="163">
        <f>I316+K316-M316</f>
        <v>5000.005</v>
      </c>
      <c r="M316" s="222">
        <f>I316*0.15</f>
        <v>742.5749999999999</v>
      </c>
    </row>
    <row r="317" spans="2:13" ht="12.75">
      <c r="B317" s="9">
        <v>38091</v>
      </c>
      <c r="C317" s="10" t="s">
        <v>15</v>
      </c>
      <c r="D317" s="10"/>
      <c r="E317" s="10" t="s">
        <v>201</v>
      </c>
      <c r="F317" s="10" t="s">
        <v>200</v>
      </c>
      <c r="G317" s="10"/>
      <c r="H317" s="10">
        <v>2500</v>
      </c>
      <c r="M317" s="225"/>
    </row>
    <row r="318" spans="2:13" ht="12.75">
      <c r="B318" s="167">
        <v>38135</v>
      </c>
      <c r="C318" s="170" t="s">
        <v>310</v>
      </c>
      <c r="D318" s="170"/>
      <c r="E318" s="170" t="s">
        <v>311</v>
      </c>
      <c r="F318" s="170" t="s">
        <v>311</v>
      </c>
      <c r="G318" s="170"/>
      <c r="H318" s="170"/>
      <c r="I318" s="163">
        <v>242.74</v>
      </c>
      <c r="J318" s="26"/>
      <c r="K318" s="163">
        <f aca="true" t="shared" si="23" ref="K318:K338">I318*0.16</f>
        <v>38.8384</v>
      </c>
      <c r="L318" s="163">
        <f aca="true" t="shared" si="24" ref="L318:L338">I318+K318-M318</f>
        <v>245.1674</v>
      </c>
      <c r="M318" s="222">
        <f>I318*0.15</f>
        <v>36.411</v>
      </c>
    </row>
    <row r="319" spans="2:13" ht="12.75">
      <c r="B319" s="4">
        <v>38138</v>
      </c>
      <c r="C319" t="s">
        <v>294</v>
      </c>
      <c r="E319" t="s">
        <v>177</v>
      </c>
      <c r="F319" t="s">
        <v>164</v>
      </c>
      <c r="I319" s="163">
        <v>6804</v>
      </c>
      <c r="J319" s="26"/>
      <c r="K319" s="163">
        <f>I319*0.16</f>
        <v>1088.64</v>
      </c>
      <c r="L319" s="163">
        <f>I319+K319-M319</f>
        <v>6872.040000000001</v>
      </c>
      <c r="M319" s="222">
        <f>I319*0.15</f>
        <v>1020.5999999999999</v>
      </c>
    </row>
    <row r="320" spans="2:13" ht="12.75">
      <c r="B320" s="4">
        <v>38138</v>
      </c>
      <c r="C320" t="s">
        <v>296</v>
      </c>
      <c r="E320" t="s">
        <v>295</v>
      </c>
      <c r="F320" t="s">
        <v>164</v>
      </c>
      <c r="I320" s="102">
        <v>2280</v>
      </c>
      <c r="J320" s="26"/>
      <c r="K320" s="163">
        <f>I320*0.16</f>
        <v>364.8</v>
      </c>
      <c r="L320" s="163">
        <f>I320+K320-M320</f>
        <v>2302.8</v>
      </c>
      <c r="M320" s="224">
        <f>I320*0.15</f>
        <v>342</v>
      </c>
    </row>
    <row r="321" spans="2:13" ht="12.75">
      <c r="B321" s="4">
        <v>38148</v>
      </c>
      <c r="C321" s="170" t="s">
        <v>313</v>
      </c>
      <c r="D321" s="170"/>
      <c r="E321" s="170" t="s">
        <v>201</v>
      </c>
      <c r="F321" s="170" t="s">
        <v>314</v>
      </c>
      <c r="G321" s="170"/>
      <c r="H321" s="170"/>
      <c r="I321" s="102">
        <v>150</v>
      </c>
      <c r="J321" s="26"/>
      <c r="K321" s="163">
        <f t="shared" si="23"/>
        <v>24</v>
      </c>
      <c r="L321" s="163">
        <f t="shared" si="24"/>
        <v>174</v>
      </c>
      <c r="M321" s="225"/>
    </row>
    <row r="322" spans="2:13" ht="12.75">
      <c r="B322" s="4">
        <v>38149</v>
      </c>
      <c r="E322" t="s">
        <v>297</v>
      </c>
      <c r="F322" t="s">
        <v>298</v>
      </c>
      <c r="I322" s="82">
        <v>550</v>
      </c>
      <c r="J322" s="26"/>
      <c r="K322" s="163">
        <f t="shared" si="23"/>
        <v>88</v>
      </c>
      <c r="L322" s="163">
        <f t="shared" si="24"/>
        <v>638</v>
      </c>
      <c r="M322" s="223"/>
    </row>
    <row r="323" spans="2:13" ht="12.75">
      <c r="B323" s="4">
        <v>38149</v>
      </c>
      <c r="E323" t="s">
        <v>297</v>
      </c>
      <c r="F323" t="s">
        <v>299</v>
      </c>
      <c r="I323" s="82">
        <v>550</v>
      </c>
      <c r="J323" s="26"/>
      <c r="K323" s="163">
        <f t="shared" si="23"/>
        <v>88</v>
      </c>
      <c r="L323" s="163">
        <f t="shared" si="24"/>
        <v>638</v>
      </c>
      <c r="M323" s="225"/>
    </row>
    <row r="324" spans="2:13" ht="12.75">
      <c r="B324" s="4">
        <v>38154</v>
      </c>
      <c r="C324" t="s">
        <v>300</v>
      </c>
      <c r="E324" t="s">
        <v>152</v>
      </c>
      <c r="F324" t="s">
        <v>293</v>
      </c>
      <c r="I324" s="82">
        <v>18601.84</v>
      </c>
      <c r="J324" s="26"/>
      <c r="K324" s="163">
        <f t="shared" si="23"/>
        <v>2976.2944</v>
      </c>
      <c r="L324" s="163">
        <f t="shared" si="24"/>
        <v>18787.858399999997</v>
      </c>
      <c r="M324" s="224">
        <f>I324*0.15</f>
        <v>2790.276</v>
      </c>
    </row>
    <row r="325" spans="2:13" ht="12.75">
      <c r="B325" s="9">
        <v>38164</v>
      </c>
      <c r="C325" s="10" t="s">
        <v>15</v>
      </c>
      <c r="D325" s="10"/>
      <c r="E325" s="10" t="s">
        <v>312</v>
      </c>
      <c r="F325" s="10" t="s">
        <v>304</v>
      </c>
      <c r="G325" s="10"/>
      <c r="H325" s="10">
        <v>235</v>
      </c>
      <c r="I325" s="82">
        <v>0</v>
      </c>
      <c r="J325" s="26"/>
      <c r="K325" s="163">
        <f t="shared" si="23"/>
        <v>0</v>
      </c>
      <c r="L325" s="163">
        <f t="shared" si="24"/>
        <v>0</v>
      </c>
      <c r="M325" s="225"/>
    </row>
    <row r="326" spans="2:13" ht="12.75">
      <c r="B326" s="9">
        <v>38167</v>
      </c>
      <c r="C326" s="10" t="s">
        <v>15</v>
      </c>
      <c r="D326" s="10"/>
      <c r="E326" s="10" t="s">
        <v>302</v>
      </c>
      <c r="F326" s="10" t="s">
        <v>391</v>
      </c>
      <c r="G326" s="10"/>
      <c r="H326" s="10">
        <v>3730</v>
      </c>
      <c r="I326" s="82">
        <v>0</v>
      </c>
      <c r="J326" s="26"/>
      <c r="K326" s="163">
        <f t="shared" si="23"/>
        <v>0</v>
      </c>
      <c r="L326" s="163">
        <f t="shared" si="24"/>
        <v>0</v>
      </c>
      <c r="M326" s="223"/>
    </row>
    <row r="327" spans="2:13" ht="12.75">
      <c r="B327" s="9">
        <v>38167</v>
      </c>
      <c r="C327" s="10" t="s">
        <v>15</v>
      </c>
      <c r="D327" s="10"/>
      <c r="E327" s="10" t="s">
        <v>302</v>
      </c>
      <c r="F327" s="10" t="s">
        <v>303</v>
      </c>
      <c r="G327" s="10"/>
      <c r="H327" s="10">
        <v>-200</v>
      </c>
      <c r="I327" s="82">
        <v>0</v>
      </c>
      <c r="J327" s="26"/>
      <c r="K327" s="163">
        <f t="shared" si="23"/>
        <v>0</v>
      </c>
      <c r="L327" s="163">
        <f t="shared" si="24"/>
        <v>0</v>
      </c>
      <c r="M327" s="225"/>
    </row>
    <row r="328" spans="9:13" ht="12.75">
      <c r="I328" s="82">
        <v>0</v>
      </c>
      <c r="J328" s="26"/>
      <c r="K328" s="163">
        <f t="shared" si="23"/>
        <v>0</v>
      </c>
      <c r="L328" s="163">
        <f t="shared" si="24"/>
        <v>0</v>
      </c>
      <c r="M328" s="225"/>
    </row>
    <row r="329" spans="9:13" ht="12.75">
      <c r="I329" s="82">
        <v>0</v>
      </c>
      <c r="J329" s="26"/>
      <c r="K329" s="163">
        <f t="shared" si="23"/>
        <v>0</v>
      </c>
      <c r="L329" s="163">
        <f t="shared" si="24"/>
        <v>0</v>
      </c>
      <c r="M329" s="225"/>
    </row>
    <row r="330" spans="9:13" ht="12.75">
      <c r="I330" s="82">
        <v>0</v>
      </c>
      <c r="J330" s="26"/>
      <c r="K330" s="163">
        <f t="shared" si="23"/>
        <v>0</v>
      </c>
      <c r="L330" s="163">
        <f t="shared" si="24"/>
        <v>0</v>
      </c>
      <c r="M330" s="225"/>
    </row>
    <row r="331" spans="9:13" ht="12.75">
      <c r="I331" s="82">
        <v>0</v>
      </c>
      <c r="J331" s="26"/>
      <c r="K331" s="163">
        <f t="shared" si="23"/>
        <v>0</v>
      </c>
      <c r="L331" s="163">
        <f t="shared" si="24"/>
        <v>0</v>
      </c>
      <c r="M331" s="225"/>
    </row>
    <row r="332" spans="9:13" ht="12.75">
      <c r="I332" s="82">
        <v>0</v>
      </c>
      <c r="J332" s="26"/>
      <c r="K332" s="163">
        <f t="shared" si="23"/>
        <v>0</v>
      </c>
      <c r="L332" s="163">
        <f t="shared" si="24"/>
        <v>0</v>
      </c>
      <c r="M332" s="225"/>
    </row>
    <row r="333" spans="9:13" ht="12.75">
      <c r="I333" s="82">
        <v>0</v>
      </c>
      <c r="J333" s="26"/>
      <c r="K333" s="163">
        <f t="shared" si="23"/>
        <v>0</v>
      </c>
      <c r="L333" s="163">
        <f t="shared" si="24"/>
        <v>0</v>
      </c>
      <c r="M333" s="225"/>
    </row>
    <row r="334" spans="9:13" ht="12.75">
      <c r="I334" s="82">
        <v>0</v>
      </c>
      <c r="J334" s="26"/>
      <c r="K334" s="163">
        <f t="shared" si="23"/>
        <v>0</v>
      </c>
      <c r="L334" s="163">
        <f t="shared" si="24"/>
        <v>0</v>
      </c>
      <c r="M334" s="225"/>
    </row>
    <row r="335" spans="9:13" ht="12.75">
      <c r="I335" s="82">
        <v>0</v>
      </c>
      <c r="J335" s="26"/>
      <c r="K335" s="163">
        <f t="shared" si="23"/>
        <v>0</v>
      </c>
      <c r="L335" s="163">
        <f t="shared" si="24"/>
        <v>0</v>
      </c>
      <c r="M335" s="225"/>
    </row>
    <row r="336" spans="9:13" ht="12.75">
      <c r="I336" s="82">
        <v>0</v>
      </c>
      <c r="J336" s="26"/>
      <c r="K336" s="163">
        <f t="shared" si="23"/>
        <v>0</v>
      </c>
      <c r="L336" s="163">
        <f t="shared" si="24"/>
        <v>0</v>
      </c>
      <c r="M336" s="225"/>
    </row>
    <row r="337" spans="9:13" ht="12.75">
      <c r="I337" s="82">
        <v>0</v>
      </c>
      <c r="J337" s="26"/>
      <c r="K337" s="163">
        <f t="shared" si="23"/>
        <v>0</v>
      </c>
      <c r="L337" s="163">
        <f t="shared" si="24"/>
        <v>0</v>
      </c>
      <c r="M337" s="225"/>
    </row>
    <row r="338" spans="9:13" ht="12.75">
      <c r="I338" s="82">
        <v>0</v>
      </c>
      <c r="J338" s="26"/>
      <c r="K338" s="163">
        <f t="shared" si="23"/>
        <v>0</v>
      </c>
      <c r="L338" s="163">
        <f t="shared" si="24"/>
        <v>0</v>
      </c>
      <c r="M338" s="225"/>
    </row>
    <row r="339" ht="12.75">
      <c r="M339" s="225"/>
    </row>
    <row r="340" ht="12.75">
      <c r="M340" s="225"/>
    </row>
    <row r="341" ht="12.75">
      <c r="M341" s="225"/>
    </row>
    <row r="342" ht="12.75">
      <c r="M342" s="225"/>
    </row>
    <row r="343" ht="12.75">
      <c r="M343" s="225"/>
    </row>
    <row r="344" ht="12.75">
      <c r="M344" s="225"/>
    </row>
    <row r="345" ht="12.75">
      <c r="M345" s="225"/>
    </row>
    <row r="346" spans="13:16" ht="12.75">
      <c r="M346" s="225"/>
      <c r="O346" s="212">
        <f>SUM(I316:I337)</f>
        <v>34129.08</v>
      </c>
      <c r="P346" s="218">
        <f>O310+O346</f>
        <v>51949.43000000001</v>
      </c>
    </row>
    <row r="347" spans="5:15" ht="14.25">
      <c r="E347" t="s">
        <v>321</v>
      </c>
      <c r="F347" s="154">
        <f>SUM(H316:H346)</f>
        <v>6265</v>
      </c>
      <c r="G347" s="154"/>
      <c r="I347" s="134" t="s">
        <v>159</v>
      </c>
      <c r="J347" s="130">
        <f>SUM(H316:I345)</f>
        <v>40394.08</v>
      </c>
      <c r="K347" s="83"/>
      <c r="L347" s="83"/>
      <c r="M347" s="234"/>
      <c r="O347" s="16" t="s">
        <v>32</v>
      </c>
    </row>
    <row r="348" spans="5:15" ht="12.75">
      <c r="E348" s="166" t="s">
        <v>182</v>
      </c>
      <c r="F348" s="166">
        <f>SUM(H289:H346)</f>
        <v>14793.060000000001</v>
      </c>
      <c r="G348" s="166"/>
      <c r="H348" s="13"/>
      <c r="I348" s="134" t="s">
        <v>160</v>
      </c>
      <c r="J348" s="132">
        <f>SUM(H289:I346)</f>
        <v>66742.49</v>
      </c>
      <c r="K348" s="83"/>
      <c r="L348" s="83"/>
      <c r="M348" s="234"/>
      <c r="O348" s="85">
        <f>SUM(K316:K338)</f>
        <v>5460.6528</v>
      </c>
    </row>
    <row r="349" ht="12.75">
      <c r="M349" s="225"/>
    </row>
    <row r="350" ht="12.75">
      <c r="M350" s="225"/>
    </row>
    <row r="351" ht="12.75">
      <c r="M351" s="225"/>
    </row>
    <row r="352" ht="12.75">
      <c r="M352" s="225"/>
    </row>
    <row r="353" spans="2:13" ht="12.75">
      <c r="B353" s="4">
        <v>38174</v>
      </c>
      <c r="C353" t="s">
        <v>305</v>
      </c>
      <c r="E353" t="s">
        <v>306</v>
      </c>
      <c r="F353" t="s">
        <v>307</v>
      </c>
      <c r="I353" s="163">
        <v>2439</v>
      </c>
      <c r="J353" s="26"/>
      <c r="K353" s="163">
        <f>I353*0.16</f>
        <v>390.24</v>
      </c>
      <c r="L353" s="163">
        <f>I353+K353-M353</f>
        <v>2829.24</v>
      </c>
      <c r="M353" s="222"/>
    </row>
    <row r="354" spans="2:13" ht="12.75">
      <c r="B354" s="9">
        <v>38174</v>
      </c>
      <c r="C354" s="10" t="s">
        <v>15</v>
      </c>
      <c r="D354" s="10"/>
      <c r="E354" s="10" t="s">
        <v>306</v>
      </c>
      <c r="F354" s="10" t="s">
        <v>307</v>
      </c>
      <c r="G354" s="10"/>
      <c r="H354" s="10">
        <v>1626</v>
      </c>
      <c r="I354">
        <v>0</v>
      </c>
      <c r="M354" s="225"/>
    </row>
    <row r="355" spans="2:13" ht="12.75">
      <c r="B355" s="4">
        <v>38174</v>
      </c>
      <c r="C355" t="s">
        <v>308</v>
      </c>
      <c r="E355" t="s">
        <v>177</v>
      </c>
      <c r="F355" t="s">
        <v>309</v>
      </c>
      <c r="I355" s="163">
        <v>521.87</v>
      </c>
      <c r="J355" s="26"/>
      <c r="K355" s="163">
        <f>I355*0.16</f>
        <v>83.4992</v>
      </c>
      <c r="L355" s="163">
        <f>I355+K355-M355</f>
        <v>527.0887</v>
      </c>
      <c r="M355" s="222">
        <f>I355*0.15</f>
        <v>78.2805</v>
      </c>
    </row>
    <row r="356" spans="2:13" ht="12.75">
      <c r="B356" s="4">
        <v>38183</v>
      </c>
      <c r="C356" t="s">
        <v>315</v>
      </c>
      <c r="E356" t="s">
        <v>316</v>
      </c>
      <c r="F356" t="s">
        <v>317</v>
      </c>
      <c r="I356" s="163">
        <v>3344.85</v>
      </c>
      <c r="J356" s="26"/>
      <c r="K356" s="163">
        <f>I356*0.16</f>
        <v>535.176</v>
      </c>
      <c r="L356" s="163">
        <f>I356+K356-M356</f>
        <v>3880.026</v>
      </c>
      <c r="M356" s="222"/>
    </row>
    <row r="357" spans="2:13" ht="12.75">
      <c r="B357" s="4">
        <v>38183</v>
      </c>
      <c r="C357" t="s">
        <v>318</v>
      </c>
      <c r="E357" t="s">
        <v>312</v>
      </c>
      <c r="F357" t="s">
        <v>235</v>
      </c>
      <c r="I357" s="82">
        <v>1151.5</v>
      </c>
      <c r="J357" s="26"/>
      <c r="K357" s="163">
        <f aca="true" t="shared" si="25" ref="K357:K376">I357*0.16</f>
        <v>184.24</v>
      </c>
      <c r="L357" s="163">
        <f aca="true" t="shared" si="26" ref="L357:L376">I357+K357-M357</f>
        <v>1335.74</v>
      </c>
      <c r="M357" s="225"/>
    </row>
    <row r="358" spans="2:13" ht="12.75">
      <c r="B358" s="9">
        <v>38183</v>
      </c>
      <c r="C358" s="10" t="s">
        <v>15</v>
      </c>
      <c r="D358" s="10"/>
      <c r="E358" s="10" t="s">
        <v>312</v>
      </c>
      <c r="F358" s="10" t="s">
        <v>235</v>
      </c>
      <c r="G358" s="10"/>
      <c r="H358" s="10">
        <v>493.5</v>
      </c>
      <c r="I358" s="109">
        <v>0</v>
      </c>
      <c r="J358" s="24"/>
      <c r="K358" s="214">
        <f t="shared" si="25"/>
        <v>0</v>
      </c>
      <c r="L358" s="214">
        <f t="shared" si="26"/>
        <v>0</v>
      </c>
      <c r="M358" s="225"/>
    </row>
    <row r="359" spans="2:13" ht="12.75">
      <c r="B359" s="4">
        <v>38188</v>
      </c>
      <c r="C359" t="s">
        <v>319</v>
      </c>
      <c r="E359" t="s">
        <v>204</v>
      </c>
      <c r="F359" t="s">
        <v>205</v>
      </c>
      <c r="I359" s="82">
        <v>820</v>
      </c>
      <c r="J359" s="26"/>
      <c r="K359" s="163">
        <f t="shared" si="25"/>
        <v>131.2</v>
      </c>
      <c r="L359" s="163">
        <f t="shared" si="26"/>
        <v>951.2</v>
      </c>
      <c r="M359" s="222"/>
    </row>
    <row r="360" spans="2:13" ht="12.75">
      <c r="B360" s="9">
        <v>38188</v>
      </c>
      <c r="C360" s="10" t="s">
        <v>15</v>
      </c>
      <c r="D360" s="10"/>
      <c r="E360" s="10" t="s">
        <v>204</v>
      </c>
      <c r="F360" s="10" t="s">
        <v>205</v>
      </c>
      <c r="G360" s="10"/>
      <c r="H360" s="10">
        <v>48.8</v>
      </c>
      <c r="I360" s="82">
        <v>0</v>
      </c>
      <c r="J360" s="26"/>
      <c r="K360" s="163">
        <f t="shared" si="25"/>
        <v>0</v>
      </c>
      <c r="L360" s="163">
        <f t="shared" si="26"/>
        <v>0</v>
      </c>
      <c r="M360" s="225"/>
    </row>
    <row r="361" spans="2:13" ht="12.75">
      <c r="B361" s="167">
        <v>38192</v>
      </c>
      <c r="C361" s="170" t="s">
        <v>322</v>
      </c>
      <c r="D361" s="170"/>
      <c r="E361" s="170" t="s">
        <v>312</v>
      </c>
      <c r="F361" s="170" t="s">
        <v>235</v>
      </c>
      <c r="G361" s="170"/>
      <c r="H361" s="170"/>
      <c r="I361" s="102">
        <v>258.5</v>
      </c>
      <c r="J361" s="26"/>
      <c r="K361" s="163">
        <f t="shared" si="25"/>
        <v>41.36</v>
      </c>
      <c r="L361" s="163">
        <f t="shared" si="26"/>
        <v>299.86</v>
      </c>
      <c r="M361" s="225"/>
    </row>
    <row r="362" spans="2:13" ht="12.75">
      <c r="B362" s="9">
        <v>38192</v>
      </c>
      <c r="C362" s="10" t="s">
        <v>15</v>
      </c>
      <c r="D362" s="10"/>
      <c r="E362" s="10" t="s">
        <v>312</v>
      </c>
      <c r="F362" s="10" t="s">
        <v>235</v>
      </c>
      <c r="G362" s="10"/>
      <c r="H362" s="10">
        <v>211.5</v>
      </c>
      <c r="I362" s="82">
        <v>0</v>
      </c>
      <c r="J362" s="26"/>
      <c r="K362" s="163">
        <f t="shared" si="25"/>
        <v>0</v>
      </c>
      <c r="L362" s="163">
        <f t="shared" si="26"/>
        <v>0</v>
      </c>
      <c r="M362" s="225"/>
    </row>
    <row r="363" spans="2:13" ht="12.75">
      <c r="B363" s="4">
        <v>38192</v>
      </c>
      <c r="C363" s="170" t="s">
        <v>323</v>
      </c>
      <c r="D363" s="170"/>
      <c r="E363" s="170" t="s">
        <v>324</v>
      </c>
      <c r="F363" s="170" t="s">
        <v>325</v>
      </c>
      <c r="G363" s="170"/>
      <c r="I363" s="82">
        <v>570.38</v>
      </c>
      <c r="J363" s="26"/>
      <c r="K363" s="163">
        <f t="shared" si="25"/>
        <v>91.2608</v>
      </c>
      <c r="L363" s="163">
        <f t="shared" si="26"/>
        <v>661.6408</v>
      </c>
      <c r="M363" s="225"/>
    </row>
    <row r="364" spans="2:13" ht="12.75">
      <c r="B364" s="9">
        <v>38192</v>
      </c>
      <c r="C364" s="10" t="s">
        <v>15</v>
      </c>
      <c r="D364" s="10"/>
      <c r="E364" s="10" t="s">
        <v>324</v>
      </c>
      <c r="F364" s="10" t="s">
        <v>325</v>
      </c>
      <c r="G364" s="10"/>
      <c r="H364" s="10">
        <v>307.13</v>
      </c>
      <c r="I364" s="82">
        <v>0</v>
      </c>
      <c r="J364" s="26"/>
      <c r="K364" s="163">
        <f t="shared" si="25"/>
        <v>0</v>
      </c>
      <c r="L364" s="163">
        <f t="shared" si="26"/>
        <v>0</v>
      </c>
      <c r="M364" s="225"/>
    </row>
    <row r="365" spans="2:13" ht="12.75">
      <c r="B365" s="167">
        <v>38196</v>
      </c>
      <c r="C365" s="170" t="s">
        <v>327</v>
      </c>
      <c r="D365" s="170"/>
      <c r="E365" s="170" t="s">
        <v>245</v>
      </c>
      <c r="F365" s="170" t="s">
        <v>311</v>
      </c>
      <c r="G365" s="170"/>
      <c r="H365" s="170"/>
      <c r="I365" s="102">
        <v>810.24</v>
      </c>
      <c r="J365" s="26"/>
      <c r="K365" s="163">
        <f t="shared" si="25"/>
        <v>129.6384</v>
      </c>
      <c r="L365" s="163">
        <f t="shared" si="26"/>
        <v>818.3424</v>
      </c>
      <c r="M365" s="222">
        <f>I365*0.15</f>
        <v>121.536</v>
      </c>
    </row>
    <row r="366" spans="2:13" ht="12.75">
      <c r="B366" s="9">
        <v>38197</v>
      </c>
      <c r="C366" s="10"/>
      <c r="D366" s="10"/>
      <c r="E366" s="10"/>
      <c r="F366" s="10" t="s">
        <v>334</v>
      </c>
      <c r="G366" s="10"/>
      <c r="H366" s="10">
        <v>-300</v>
      </c>
      <c r="I366" s="109"/>
      <c r="J366" s="24"/>
      <c r="K366" s="214"/>
      <c r="L366" s="214"/>
      <c r="M366" s="222"/>
    </row>
    <row r="367" spans="2:13" ht="12.75">
      <c r="B367" s="4">
        <v>38198</v>
      </c>
      <c r="C367" s="170" t="s">
        <v>328</v>
      </c>
      <c r="D367" s="170"/>
      <c r="E367" s="170" t="s">
        <v>329</v>
      </c>
      <c r="F367" s="170" t="s">
        <v>309</v>
      </c>
      <c r="G367" s="170"/>
      <c r="I367" s="82">
        <v>8212.5</v>
      </c>
      <c r="J367" s="26"/>
      <c r="K367" s="163">
        <f t="shared" si="25"/>
        <v>1314</v>
      </c>
      <c r="L367" s="163">
        <f t="shared" si="26"/>
        <v>8294.625</v>
      </c>
      <c r="M367" s="222">
        <f>I367*0.15</f>
        <v>1231.875</v>
      </c>
    </row>
    <row r="368" spans="2:13" ht="12.75">
      <c r="B368" s="4">
        <v>38230</v>
      </c>
      <c r="C368" s="170" t="s">
        <v>326</v>
      </c>
      <c r="D368" s="170"/>
      <c r="E368" s="170" t="s">
        <v>245</v>
      </c>
      <c r="F368" s="170" t="s">
        <v>311</v>
      </c>
      <c r="G368" s="170"/>
      <c r="I368" s="82">
        <v>1949.87</v>
      </c>
      <c r="J368" s="26"/>
      <c r="K368" s="163">
        <f t="shared" si="25"/>
        <v>311.9792</v>
      </c>
      <c r="L368" s="163">
        <f t="shared" si="26"/>
        <v>1969.3686999999998</v>
      </c>
      <c r="M368" s="222">
        <f>I368*0.15</f>
        <v>292.48049999999995</v>
      </c>
    </row>
    <row r="369" spans="2:13" ht="12.75">
      <c r="B369" s="9">
        <v>38204</v>
      </c>
      <c r="C369" s="10" t="s">
        <v>15</v>
      </c>
      <c r="D369" s="10"/>
      <c r="E369" s="10" t="s">
        <v>204</v>
      </c>
      <c r="F369" s="10" t="s">
        <v>205</v>
      </c>
      <c r="G369" s="10"/>
      <c r="H369" s="10">
        <v>753.7</v>
      </c>
      <c r="I369" s="109">
        <v>0</v>
      </c>
      <c r="J369" s="24"/>
      <c r="K369" s="214">
        <f t="shared" si="25"/>
        <v>0</v>
      </c>
      <c r="L369" s="214">
        <f t="shared" si="26"/>
        <v>0</v>
      </c>
      <c r="M369" s="225"/>
    </row>
    <row r="370" spans="2:13" ht="12.75">
      <c r="B370" s="9">
        <v>38246</v>
      </c>
      <c r="C370" s="10" t="s">
        <v>15</v>
      </c>
      <c r="D370" s="10"/>
      <c r="E370" s="10" t="s">
        <v>297</v>
      </c>
      <c r="F370" s="10" t="s">
        <v>298</v>
      </c>
      <c r="G370" s="10"/>
      <c r="H370" s="10">
        <v>1375</v>
      </c>
      <c r="I370" s="109">
        <v>0</v>
      </c>
      <c r="J370" s="24"/>
      <c r="K370" s="214">
        <f t="shared" si="25"/>
        <v>0</v>
      </c>
      <c r="L370" s="214">
        <f t="shared" si="26"/>
        <v>0</v>
      </c>
      <c r="M370" s="225"/>
    </row>
    <row r="371" spans="2:13" ht="12.75">
      <c r="B371" s="9">
        <v>38246</v>
      </c>
      <c r="C371" s="10" t="s">
        <v>15</v>
      </c>
      <c r="D371" s="10"/>
      <c r="E371" s="10" t="s">
        <v>297</v>
      </c>
      <c r="F371" s="10" t="s">
        <v>299</v>
      </c>
      <c r="G371" s="10"/>
      <c r="H371" s="10">
        <v>1375</v>
      </c>
      <c r="I371" s="109">
        <v>0</v>
      </c>
      <c r="J371" s="24"/>
      <c r="K371" s="214">
        <f t="shared" si="25"/>
        <v>0</v>
      </c>
      <c r="L371" s="214">
        <f t="shared" si="26"/>
        <v>0</v>
      </c>
      <c r="M371" s="225"/>
    </row>
    <row r="372" spans="2:13" ht="12.75">
      <c r="B372" s="4">
        <v>38246</v>
      </c>
      <c r="C372" s="170" t="s">
        <v>331</v>
      </c>
      <c r="D372" s="170"/>
      <c r="E372" s="170" t="s">
        <v>297</v>
      </c>
      <c r="F372" s="170" t="s">
        <v>298</v>
      </c>
      <c r="G372" s="170"/>
      <c r="I372" s="82">
        <v>2556.03</v>
      </c>
      <c r="J372" s="26"/>
      <c r="K372" s="163">
        <f t="shared" si="25"/>
        <v>408.9648</v>
      </c>
      <c r="L372" s="163">
        <f t="shared" si="26"/>
        <v>2964.9948000000004</v>
      </c>
      <c r="M372" s="225"/>
    </row>
    <row r="373" spans="2:13" ht="12.75">
      <c r="B373" s="4">
        <v>38246</v>
      </c>
      <c r="C373" s="170" t="s">
        <v>332</v>
      </c>
      <c r="D373" s="170"/>
      <c r="E373" s="170" t="s">
        <v>297</v>
      </c>
      <c r="F373" s="170" t="s">
        <v>299</v>
      </c>
      <c r="G373" s="170"/>
      <c r="I373" s="82">
        <v>2556.03</v>
      </c>
      <c r="J373" s="26"/>
      <c r="K373" s="163">
        <f t="shared" si="25"/>
        <v>408.9648</v>
      </c>
      <c r="L373" s="163">
        <f t="shared" si="26"/>
        <v>2964.9948000000004</v>
      </c>
      <c r="M373" s="225"/>
    </row>
    <row r="374" spans="2:13" ht="12.75">
      <c r="B374" s="167">
        <v>38259</v>
      </c>
      <c r="C374" s="170" t="s">
        <v>335</v>
      </c>
      <c r="D374" s="170"/>
      <c r="E374" s="170"/>
      <c r="F374" s="170" t="s">
        <v>336</v>
      </c>
      <c r="G374" s="170"/>
      <c r="H374" s="170"/>
      <c r="I374" s="102">
        <v>543.32</v>
      </c>
      <c r="J374" s="26"/>
      <c r="K374" s="163">
        <f t="shared" si="25"/>
        <v>86.9312</v>
      </c>
      <c r="L374" s="163">
        <f t="shared" si="26"/>
        <v>548.7532</v>
      </c>
      <c r="M374" s="222">
        <f>I374*0.15</f>
        <v>81.498</v>
      </c>
    </row>
    <row r="375" spans="9:13" ht="12.75">
      <c r="I375" s="82">
        <v>0</v>
      </c>
      <c r="J375" s="26"/>
      <c r="K375" s="163">
        <f t="shared" si="25"/>
        <v>0</v>
      </c>
      <c r="L375" s="163">
        <f t="shared" si="26"/>
        <v>0</v>
      </c>
      <c r="M375" s="225"/>
    </row>
    <row r="376" spans="9:13" ht="12.75">
      <c r="I376" s="82">
        <v>0</v>
      </c>
      <c r="J376" s="26"/>
      <c r="K376" s="163">
        <f t="shared" si="25"/>
        <v>0</v>
      </c>
      <c r="L376" s="163">
        <f t="shared" si="26"/>
        <v>0</v>
      </c>
      <c r="M376" s="225"/>
    </row>
    <row r="377" ht="12.75">
      <c r="M377" s="225"/>
    </row>
    <row r="378" ht="12.75">
      <c r="M378" s="225"/>
    </row>
    <row r="379" ht="12.75">
      <c r="M379" s="225"/>
    </row>
    <row r="380" ht="12.75">
      <c r="M380" s="225"/>
    </row>
    <row r="381" ht="12.75">
      <c r="M381" s="225"/>
    </row>
    <row r="382" ht="12.75">
      <c r="M382" s="225"/>
    </row>
    <row r="383" ht="12.75">
      <c r="M383" s="225"/>
    </row>
    <row r="384" spans="13:16" ht="12.75">
      <c r="M384" s="225"/>
      <c r="O384" s="212">
        <f>SUM(I353:I384)</f>
        <v>25734.089999999993</v>
      </c>
      <c r="P384" s="218">
        <f>P346+O384</f>
        <v>77683.52</v>
      </c>
    </row>
    <row r="385" spans="6:15" ht="14.25">
      <c r="F385" s="154">
        <f>SUM(H353:H384)</f>
        <v>5890.63</v>
      </c>
      <c r="G385" s="154"/>
      <c r="I385" s="134" t="s">
        <v>159</v>
      </c>
      <c r="J385" s="130">
        <f>SUM(H353:I383)</f>
        <v>31624.719999999994</v>
      </c>
      <c r="K385" s="83"/>
      <c r="L385" s="83"/>
      <c r="M385" s="234"/>
      <c r="O385" s="16" t="s">
        <v>88</v>
      </c>
    </row>
    <row r="386" spans="5:15" ht="12.75">
      <c r="E386" s="166" t="s">
        <v>182</v>
      </c>
      <c r="F386" s="166">
        <f>SUM(H290:H382)</f>
        <v>20683.690000000002</v>
      </c>
      <c r="G386" s="166"/>
      <c r="H386" s="13"/>
      <c r="I386" s="134" t="s">
        <v>160</v>
      </c>
      <c r="J386" s="132">
        <f>SUM(H289:I384)</f>
        <v>98367.21000000002</v>
      </c>
      <c r="K386" s="83"/>
      <c r="L386" s="83"/>
      <c r="M386" s="234"/>
      <c r="O386" s="85">
        <f>SUM(K353:K384)</f>
        <v>4117.4544000000005</v>
      </c>
    </row>
    <row r="387" ht="12.75">
      <c r="M387" s="225"/>
    </row>
    <row r="388" ht="12.75">
      <c r="M388" s="225"/>
    </row>
    <row r="389" ht="12.75">
      <c r="M389" s="225"/>
    </row>
    <row r="390" ht="12.75">
      <c r="M390" s="225"/>
    </row>
    <row r="391" ht="12.75">
      <c r="M391" s="225"/>
    </row>
    <row r="392" spans="2:13" ht="12.75">
      <c r="B392" s="9">
        <v>38264</v>
      </c>
      <c r="C392" s="10"/>
      <c r="D392" s="10"/>
      <c r="E392" s="10"/>
      <c r="F392" s="10" t="s">
        <v>330</v>
      </c>
      <c r="G392" s="10"/>
      <c r="H392" s="10">
        <v>-3000</v>
      </c>
      <c r="I392" s="109">
        <v>0</v>
      </c>
      <c r="J392" s="24"/>
      <c r="K392" s="214">
        <f aca="true" t="shared" si="27" ref="K392:K400">I392*0.16</f>
        <v>0</v>
      </c>
      <c r="L392" s="214">
        <f aca="true" t="shared" si="28" ref="L392:L400">I392+K392-M392</f>
        <v>0</v>
      </c>
      <c r="M392" s="225"/>
    </row>
    <row r="393" spans="2:13" ht="12.75">
      <c r="B393" s="4">
        <v>38265</v>
      </c>
      <c r="C393" t="s">
        <v>333</v>
      </c>
      <c r="E393" t="s">
        <v>201</v>
      </c>
      <c r="F393" t="s">
        <v>314</v>
      </c>
      <c r="I393" s="82">
        <v>467.22</v>
      </c>
      <c r="J393" s="26"/>
      <c r="K393" s="163">
        <f t="shared" si="27"/>
        <v>74.7552</v>
      </c>
      <c r="L393" s="163">
        <f t="shared" si="28"/>
        <v>541.9752000000001</v>
      </c>
      <c r="M393" s="225"/>
    </row>
    <row r="394" spans="2:13" ht="12.75">
      <c r="B394" s="9">
        <v>38266</v>
      </c>
      <c r="C394" s="10" t="s">
        <v>15</v>
      </c>
      <c r="D394" s="10"/>
      <c r="E394" s="10"/>
      <c r="F394" s="10" t="s">
        <v>334</v>
      </c>
      <c r="G394" s="10"/>
      <c r="H394" s="10">
        <v>-400</v>
      </c>
      <c r="I394" s="109">
        <v>0</v>
      </c>
      <c r="J394" s="24"/>
      <c r="K394" s="214">
        <f t="shared" si="27"/>
        <v>0</v>
      </c>
      <c r="L394" s="214">
        <f t="shared" si="28"/>
        <v>0</v>
      </c>
      <c r="M394" s="225"/>
    </row>
    <row r="395" spans="2:13" ht="12.75">
      <c r="B395" s="4">
        <v>38281</v>
      </c>
      <c r="C395" t="s">
        <v>337</v>
      </c>
      <c r="E395" t="s">
        <v>223</v>
      </c>
      <c r="F395" t="s">
        <v>224</v>
      </c>
      <c r="I395">
        <v>493.62</v>
      </c>
      <c r="J395" s="26"/>
      <c r="K395" s="163">
        <f t="shared" si="27"/>
        <v>78.9792</v>
      </c>
      <c r="L395" s="163">
        <f t="shared" si="28"/>
        <v>572.5992</v>
      </c>
      <c r="M395" s="225"/>
    </row>
    <row r="396" spans="2:13" ht="12.75">
      <c r="B396" s="4">
        <v>38285</v>
      </c>
      <c r="C396" s="170" t="s">
        <v>338</v>
      </c>
      <c r="D396" s="170"/>
      <c r="E396" t="s">
        <v>242</v>
      </c>
      <c r="F396" s="170" t="s">
        <v>243</v>
      </c>
      <c r="G396" s="170"/>
      <c r="I396">
        <v>2328.58</v>
      </c>
      <c r="J396" s="26"/>
      <c r="K396" s="163">
        <f t="shared" si="27"/>
        <v>372.5728</v>
      </c>
      <c r="L396" s="163">
        <f t="shared" si="28"/>
        <v>2351.8658</v>
      </c>
      <c r="M396" s="227">
        <f>I396*0.15</f>
        <v>349.287</v>
      </c>
    </row>
    <row r="397" spans="2:13" ht="12.75">
      <c r="B397" s="4">
        <v>38288</v>
      </c>
      <c r="C397" s="170" t="s">
        <v>340</v>
      </c>
      <c r="D397" s="170"/>
      <c r="E397" t="s">
        <v>201</v>
      </c>
      <c r="F397" s="170" t="s">
        <v>314</v>
      </c>
      <c r="G397" s="170"/>
      <c r="I397">
        <v>467.22</v>
      </c>
      <c r="J397" s="26"/>
      <c r="K397" s="163">
        <f t="shared" si="27"/>
        <v>74.7552</v>
      </c>
      <c r="L397" s="163">
        <f t="shared" si="28"/>
        <v>541.9752000000001</v>
      </c>
      <c r="M397" s="228"/>
    </row>
    <row r="398" spans="2:13" ht="12.75">
      <c r="B398" s="4">
        <v>38289</v>
      </c>
      <c r="C398" s="170" t="s">
        <v>339</v>
      </c>
      <c r="D398" s="170"/>
      <c r="F398" s="170" t="s">
        <v>336</v>
      </c>
      <c r="G398" s="170"/>
      <c r="I398">
        <v>539.41</v>
      </c>
      <c r="J398" s="26"/>
      <c r="K398" s="163">
        <f t="shared" si="27"/>
        <v>86.3056</v>
      </c>
      <c r="L398" s="163">
        <f t="shared" si="28"/>
        <v>544.8041000000001</v>
      </c>
      <c r="M398" s="229">
        <f>I398*0.15</f>
        <v>80.91149999999999</v>
      </c>
    </row>
    <row r="399" spans="2:13" ht="12.75">
      <c r="B399" s="4">
        <v>38292</v>
      </c>
      <c r="C399" s="170" t="s">
        <v>341</v>
      </c>
      <c r="D399" s="170"/>
      <c r="E399" t="s">
        <v>223</v>
      </c>
      <c r="F399" s="170" t="s">
        <v>224</v>
      </c>
      <c r="G399" s="170"/>
      <c r="I399">
        <v>493.62</v>
      </c>
      <c r="J399" s="26"/>
      <c r="K399" s="163">
        <f t="shared" si="27"/>
        <v>78.9792</v>
      </c>
      <c r="L399" s="163">
        <f t="shared" si="28"/>
        <v>572.5992</v>
      </c>
      <c r="M399" s="230"/>
    </row>
    <row r="400" spans="2:13" ht="12.75">
      <c r="B400" s="4">
        <v>38294</v>
      </c>
      <c r="C400" s="170" t="s">
        <v>342</v>
      </c>
      <c r="D400" s="170"/>
      <c r="E400" t="s">
        <v>180</v>
      </c>
      <c r="F400" s="170" t="s">
        <v>343</v>
      </c>
      <c r="G400" s="170"/>
      <c r="I400">
        <v>227.68</v>
      </c>
      <c r="J400" s="26"/>
      <c r="K400" s="163">
        <f t="shared" si="27"/>
        <v>36.4288</v>
      </c>
      <c r="L400" s="163">
        <f t="shared" si="28"/>
        <v>264.10880000000003</v>
      </c>
      <c r="M400" s="230"/>
    </row>
    <row r="401" spans="2:13" ht="12.75">
      <c r="B401" s="9">
        <v>38294</v>
      </c>
      <c r="C401" s="10" t="s">
        <v>15</v>
      </c>
      <c r="D401" s="10"/>
      <c r="E401" s="10"/>
      <c r="F401" s="10" t="s">
        <v>334</v>
      </c>
      <c r="G401" s="10"/>
      <c r="H401" s="10">
        <v>-400</v>
      </c>
      <c r="J401" s="26"/>
      <c r="K401" s="163">
        <f aca="true" t="shared" si="29" ref="K401:K417">I401*0.16</f>
        <v>0</v>
      </c>
      <c r="L401" s="163">
        <f aca="true" t="shared" si="30" ref="L401:L417">I401+K401-M401</f>
        <v>0</v>
      </c>
      <c r="M401" s="230"/>
    </row>
    <row r="402" spans="2:13" ht="12.75">
      <c r="B402" s="9">
        <v>38295</v>
      </c>
      <c r="C402" s="10" t="s">
        <v>15</v>
      </c>
      <c r="D402" s="10"/>
      <c r="E402" s="10" t="s">
        <v>180</v>
      </c>
      <c r="F402" s="10" t="s">
        <v>343</v>
      </c>
      <c r="G402" s="10"/>
      <c r="H402" s="10">
        <v>303.58</v>
      </c>
      <c r="J402" s="26"/>
      <c r="K402" s="163">
        <f t="shared" si="29"/>
        <v>0</v>
      </c>
      <c r="L402" s="163">
        <f t="shared" si="30"/>
        <v>0</v>
      </c>
      <c r="M402" s="230"/>
    </row>
    <row r="403" spans="2:13" ht="12.75">
      <c r="B403" s="9">
        <v>38302</v>
      </c>
      <c r="C403" s="10"/>
      <c r="D403" s="10"/>
      <c r="E403" s="10" t="s">
        <v>261</v>
      </c>
      <c r="F403" s="10" t="s">
        <v>344</v>
      </c>
      <c r="G403" s="10"/>
      <c r="H403" s="10">
        <v>275</v>
      </c>
      <c r="J403" s="26"/>
      <c r="K403" s="163">
        <f t="shared" si="29"/>
        <v>0</v>
      </c>
      <c r="L403" s="163">
        <f t="shared" si="30"/>
        <v>0</v>
      </c>
      <c r="M403" s="230"/>
    </row>
    <row r="404" spans="2:13" ht="12.75">
      <c r="B404" s="9">
        <v>38302</v>
      </c>
      <c r="C404" s="10"/>
      <c r="D404" s="10"/>
      <c r="E404" s="10" t="s">
        <v>279</v>
      </c>
      <c r="F404" s="10" t="s">
        <v>345</v>
      </c>
      <c r="G404" s="10"/>
      <c r="H404" s="10">
        <v>102.97</v>
      </c>
      <c r="J404" s="26"/>
      <c r="K404" s="163">
        <f t="shared" si="29"/>
        <v>0</v>
      </c>
      <c r="L404" s="163">
        <f t="shared" si="30"/>
        <v>0</v>
      </c>
      <c r="M404" s="230"/>
    </row>
    <row r="405" spans="2:13" ht="12.75">
      <c r="B405" s="167">
        <v>38302</v>
      </c>
      <c r="C405" s="170" t="s">
        <v>346</v>
      </c>
      <c r="D405" s="170"/>
      <c r="E405" s="170" t="s">
        <v>261</v>
      </c>
      <c r="F405" s="170" t="s">
        <v>344</v>
      </c>
      <c r="G405" s="170"/>
      <c r="H405" s="170"/>
      <c r="I405" s="170">
        <v>275</v>
      </c>
      <c r="J405" s="26"/>
      <c r="K405" s="163">
        <f t="shared" si="29"/>
        <v>44</v>
      </c>
      <c r="L405" s="163">
        <f t="shared" si="30"/>
        <v>319</v>
      </c>
      <c r="M405" s="230"/>
    </row>
    <row r="406" spans="2:13" ht="12.75">
      <c r="B406" s="167">
        <v>38302</v>
      </c>
      <c r="C406" s="170" t="s">
        <v>347</v>
      </c>
      <c r="D406" s="170"/>
      <c r="E406" s="170" t="s">
        <v>279</v>
      </c>
      <c r="F406" s="170" t="s">
        <v>345</v>
      </c>
      <c r="G406" s="170"/>
      <c r="H406" s="170"/>
      <c r="I406" s="170">
        <v>278.28</v>
      </c>
      <c r="J406" s="26"/>
      <c r="K406" s="163">
        <f t="shared" si="29"/>
        <v>44.5248</v>
      </c>
      <c r="L406" s="163">
        <f t="shared" si="30"/>
        <v>322.8048</v>
      </c>
      <c r="M406" s="230"/>
    </row>
    <row r="407" spans="2:13" ht="12.75">
      <c r="B407" s="9">
        <v>38303</v>
      </c>
      <c r="C407" s="10"/>
      <c r="D407" s="10"/>
      <c r="E407" s="10" t="s">
        <v>223</v>
      </c>
      <c r="F407" s="10" t="s">
        <v>224</v>
      </c>
      <c r="G407" s="10"/>
      <c r="H407" s="10">
        <v>678.15</v>
      </c>
      <c r="J407" s="26"/>
      <c r="K407" s="163">
        <f t="shared" si="29"/>
        <v>0</v>
      </c>
      <c r="L407" s="163">
        <f t="shared" si="30"/>
        <v>0</v>
      </c>
      <c r="M407" s="230"/>
    </row>
    <row r="408" spans="2:13" ht="12.75">
      <c r="B408" s="9">
        <v>38316</v>
      </c>
      <c r="C408" s="10"/>
      <c r="D408" s="10"/>
      <c r="E408" s="10" t="s">
        <v>276</v>
      </c>
      <c r="F408" s="10" t="s">
        <v>277</v>
      </c>
      <c r="G408" s="10"/>
      <c r="H408" s="10">
        <v>372.5</v>
      </c>
      <c r="J408" s="26"/>
      <c r="K408" s="163">
        <f t="shared" si="29"/>
        <v>0</v>
      </c>
      <c r="L408" s="163">
        <f t="shared" si="30"/>
        <v>0</v>
      </c>
      <c r="M408" s="230"/>
    </row>
    <row r="409" spans="2:13" ht="12.75">
      <c r="B409" s="167">
        <v>38316</v>
      </c>
      <c r="C409" s="170" t="s">
        <v>348</v>
      </c>
      <c r="D409" s="170"/>
      <c r="E409" s="170" t="s">
        <v>276</v>
      </c>
      <c r="F409" s="170" t="s">
        <v>277</v>
      </c>
      <c r="G409" s="170"/>
      <c r="H409" s="170"/>
      <c r="I409" s="170">
        <v>558.75</v>
      </c>
      <c r="J409" s="26"/>
      <c r="K409" s="163">
        <f t="shared" si="29"/>
        <v>89.4</v>
      </c>
      <c r="L409" s="163">
        <f t="shared" si="30"/>
        <v>648.15</v>
      </c>
      <c r="M409" s="230"/>
    </row>
    <row r="410" spans="2:13" ht="12.75">
      <c r="B410" s="4">
        <v>38320</v>
      </c>
      <c r="C410" s="170" t="s">
        <v>349</v>
      </c>
      <c r="D410" s="170"/>
      <c r="F410" s="170" t="s">
        <v>336</v>
      </c>
      <c r="G410" s="170"/>
      <c r="I410" s="170">
        <v>707.82</v>
      </c>
      <c r="J410" s="26"/>
      <c r="K410" s="163">
        <f t="shared" si="29"/>
        <v>113.25120000000001</v>
      </c>
      <c r="L410" s="163">
        <f t="shared" si="30"/>
        <v>714.8982000000001</v>
      </c>
      <c r="M410" s="227">
        <f>I410*0.15</f>
        <v>106.173</v>
      </c>
    </row>
    <row r="411" spans="2:13" ht="12.75">
      <c r="B411" s="9">
        <v>38320</v>
      </c>
      <c r="F411" s="10" t="s">
        <v>350</v>
      </c>
      <c r="G411" s="10"/>
      <c r="H411" s="10">
        <v>-1200</v>
      </c>
      <c r="J411" s="26"/>
      <c r="K411" s="163">
        <f t="shared" si="29"/>
        <v>0</v>
      </c>
      <c r="L411" s="163">
        <f t="shared" si="30"/>
        <v>0</v>
      </c>
      <c r="M411" s="230"/>
    </row>
    <row r="412" spans="2:13" ht="12.75">
      <c r="B412" s="9">
        <v>38321</v>
      </c>
      <c r="F412" s="10" t="s">
        <v>351</v>
      </c>
      <c r="G412" s="10"/>
      <c r="H412" s="10">
        <v>-1000</v>
      </c>
      <c r="J412" s="26"/>
      <c r="K412" s="163">
        <f t="shared" si="29"/>
        <v>0</v>
      </c>
      <c r="L412" s="163">
        <f t="shared" si="30"/>
        <v>0</v>
      </c>
      <c r="M412" s="230"/>
    </row>
    <row r="413" spans="2:13" ht="12.75">
      <c r="B413" s="9">
        <v>38324</v>
      </c>
      <c r="C413" s="10"/>
      <c r="D413" s="10"/>
      <c r="E413" s="10"/>
      <c r="F413" s="10" t="s">
        <v>334</v>
      </c>
      <c r="G413" s="10"/>
      <c r="H413" s="10">
        <v>-400</v>
      </c>
      <c r="I413" s="10"/>
      <c r="J413" s="24"/>
      <c r="K413" s="214">
        <f t="shared" si="29"/>
        <v>0</v>
      </c>
      <c r="L413" s="214">
        <f t="shared" si="30"/>
        <v>0</v>
      </c>
      <c r="M413" s="230"/>
    </row>
    <row r="414" spans="2:13" ht="12.75">
      <c r="B414" s="4">
        <v>38338</v>
      </c>
      <c r="C414" t="s">
        <v>354</v>
      </c>
      <c r="E414" t="s">
        <v>201</v>
      </c>
      <c r="F414" s="10" t="s">
        <v>314</v>
      </c>
      <c r="G414" s="10"/>
      <c r="I414">
        <v>467.22</v>
      </c>
      <c r="J414" s="26"/>
      <c r="K414" s="163">
        <f>I414*0.16</f>
        <v>74.7552</v>
      </c>
      <c r="L414" s="163">
        <f>I414+K414-M414</f>
        <v>541.9752000000001</v>
      </c>
      <c r="M414" s="230"/>
    </row>
    <row r="415" spans="2:13" ht="12.75">
      <c r="B415" s="9">
        <v>38344</v>
      </c>
      <c r="C415" s="10"/>
      <c r="D415" s="10"/>
      <c r="E415" s="10" t="s">
        <v>267</v>
      </c>
      <c r="F415" s="10" t="s">
        <v>352</v>
      </c>
      <c r="G415" s="10"/>
      <c r="H415" s="10">
        <v>1500</v>
      </c>
      <c r="J415" s="26"/>
      <c r="K415" s="163"/>
      <c r="L415" s="163"/>
      <c r="M415" s="228"/>
    </row>
    <row r="416" spans="2:13" ht="12.75">
      <c r="B416" s="167">
        <v>38348</v>
      </c>
      <c r="C416" s="170" t="s">
        <v>355</v>
      </c>
      <c r="D416" s="170"/>
      <c r="E416" s="170" t="s">
        <v>290</v>
      </c>
      <c r="F416" s="170" t="s">
        <v>353</v>
      </c>
      <c r="G416" s="170"/>
      <c r="H416" s="170"/>
      <c r="I416" s="170">
        <v>3500</v>
      </c>
      <c r="J416" s="26"/>
      <c r="K416" s="163">
        <f t="shared" si="29"/>
        <v>560</v>
      </c>
      <c r="L416" s="163">
        <f t="shared" si="30"/>
        <v>3535</v>
      </c>
      <c r="M416" s="229">
        <f>I416*0.15</f>
        <v>525</v>
      </c>
    </row>
    <row r="417" spans="2:13" ht="12.75">
      <c r="B417" s="9">
        <v>38351</v>
      </c>
      <c r="C417" s="10"/>
      <c r="D417" s="10"/>
      <c r="E417" s="10" t="s">
        <v>356</v>
      </c>
      <c r="F417" s="10" t="s">
        <v>357</v>
      </c>
      <c r="G417" s="10"/>
      <c r="H417" s="10">
        <v>544</v>
      </c>
      <c r="I417" s="10"/>
      <c r="J417" s="24"/>
      <c r="K417" s="214">
        <f t="shared" si="29"/>
        <v>0</v>
      </c>
      <c r="L417" s="214">
        <f t="shared" si="30"/>
        <v>0</v>
      </c>
      <c r="M417" s="230"/>
    </row>
    <row r="418" spans="2:13" ht="12.75">
      <c r="B418" s="167">
        <v>38350</v>
      </c>
      <c r="C418" s="170" t="s">
        <v>358</v>
      </c>
      <c r="D418" s="170"/>
      <c r="E418" s="170"/>
      <c r="F418" s="170" t="s">
        <v>311</v>
      </c>
      <c r="G418" s="170"/>
      <c r="H418" s="170"/>
      <c r="I418" s="170">
        <v>2660.14</v>
      </c>
      <c r="J418" s="26"/>
      <c r="K418" s="163">
        <f>I418*0.16</f>
        <v>425.62239999999997</v>
      </c>
      <c r="L418" s="163">
        <f>I418+K418-M418</f>
        <v>2686.7414</v>
      </c>
      <c r="M418" s="229">
        <f>I418*0.15</f>
        <v>399.02099999999996</v>
      </c>
    </row>
    <row r="419" spans="2:13" ht="12.75">
      <c r="B419" s="57">
        <v>38364</v>
      </c>
      <c r="C419" s="39" t="s">
        <v>360</v>
      </c>
      <c r="D419" s="39"/>
      <c r="E419" s="39" t="s">
        <v>361</v>
      </c>
      <c r="F419" s="39" t="s">
        <v>259</v>
      </c>
      <c r="G419" s="39"/>
      <c r="H419" s="96"/>
      <c r="I419" s="163">
        <v>18426.93</v>
      </c>
      <c r="J419" s="26"/>
      <c r="K419" s="163">
        <f>I419*0.16</f>
        <v>2948.3088000000002</v>
      </c>
      <c r="L419" s="163">
        <f>I419+K419-M419</f>
        <v>18611.1988</v>
      </c>
      <c r="M419" s="231">
        <v>2764.04</v>
      </c>
    </row>
    <row r="420" spans="2:16" ht="12.75">
      <c r="B420" s="4">
        <v>38381</v>
      </c>
      <c r="C420" s="39" t="s">
        <v>362</v>
      </c>
      <c r="D420" s="39"/>
      <c r="F420" s="39" t="s">
        <v>311</v>
      </c>
      <c r="G420" s="39"/>
      <c r="I420" s="170">
        <v>2575.75</v>
      </c>
      <c r="K420" s="220">
        <f>I420*0.16</f>
        <v>412.12</v>
      </c>
      <c r="L420" s="163">
        <f>I420+K420-M420</f>
        <v>2601.5099999999998</v>
      </c>
      <c r="M420" s="231">
        <v>386.36</v>
      </c>
      <c r="O420" s="212">
        <f>SUM(I392:I420)</f>
        <v>34467.24</v>
      </c>
      <c r="P420" s="218">
        <f>P384+O420</f>
        <v>112150.76000000001</v>
      </c>
    </row>
    <row r="421" spans="6:15" ht="14.25">
      <c r="F421" s="154">
        <f>SUM(H392:H421)</f>
        <v>-2623.8</v>
      </c>
      <c r="G421" s="154"/>
      <c r="I421" s="134" t="s">
        <v>159</v>
      </c>
      <c r="J421" s="130">
        <f>SUM(H392:I418)</f>
        <v>10840.76</v>
      </c>
      <c r="K421" s="83"/>
      <c r="L421" s="83"/>
      <c r="M421" s="23"/>
      <c r="O421" s="16" t="s">
        <v>89</v>
      </c>
    </row>
    <row r="422" spans="5:15" ht="12.75">
      <c r="E422" s="166" t="s">
        <v>182</v>
      </c>
      <c r="F422" s="166">
        <f>SUM(H289:H420)</f>
        <v>18059.890000000007</v>
      </c>
      <c r="G422" s="166"/>
      <c r="H422" s="13"/>
      <c r="I422" s="134" t="s">
        <v>160</v>
      </c>
      <c r="J422" s="132">
        <f>SUM(H289:I420)</f>
        <v>130210.65000000002</v>
      </c>
      <c r="K422" s="83">
        <f>SUM(K289:K420)</f>
        <v>17944.1216</v>
      </c>
      <c r="L422" s="83"/>
      <c r="M422" s="23"/>
      <c r="O422" s="85">
        <f>SUM(K392:K420)</f>
        <v>5514.7584</v>
      </c>
    </row>
    <row r="424" ht="12.75">
      <c r="I424" s="212">
        <f>SUM(I289:I420)</f>
        <v>112150.76000000001</v>
      </c>
    </row>
    <row r="438" spans="2:15" ht="18">
      <c r="B438" s="1" t="s">
        <v>0</v>
      </c>
      <c r="C438" s="2" t="s">
        <v>1</v>
      </c>
      <c r="D438" s="2"/>
      <c r="E438" s="38" t="s">
        <v>60</v>
      </c>
      <c r="F438" s="2" t="s">
        <v>6</v>
      </c>
      <c r="G438" s="2"/>
      <c r="H438" s="2"/>
      <c r="I438" s="2" t="s">
        <v>2</v>
      </c>
      <c r="J438" s="2" t="s">
        <v>3</v>
      </c>
      <c r="K438" s="2" t="s">
        <v>5</v>
      </c>
      <c r="L438" s="3" t="s">
        <v>4</v>
      </c>
      <c r="M438" s="60" t="s">
        <v>7</v>
      </c>
      <c r="O438" s="11" t="s">
        <v>30</v>
      </c>
    </row>
    <row r="440" spans="1:13" ht="12.75">
      <c r="A440" s="190"/>
      <c r="B440" s="167">
        <v>38355</v>
      </c>
      <c r="C440" s="219" t="s">
        <v>359</v>
      </c>
      <c r="D440" s="219"/>
      <c r="E440" s="170" t="s">
        <v>356</v>
      </c>
      <c r="F440" s="170" t="s">
        <v>357</v>
      </c>
      <c r="G440" s="170"/>
      <c r="H440" s="170">
        <v>0</v>
      </c>
      <c r="I440" s="170">
        <v>900</v>
      </c>
      <c r="J440" s="26"/>
      <c r="K440" s="163">
        <f>I440*0.16</f>
        <v>144</v>
      </c>
      <c r="L440" s="163">
        <f>I440+K440-M440</f>
        <v>1044</v>
      </c>
      <c r="M440" s="177"/>
    </row>
    <row r="441" spans="1:9" ht="12.75">
      <c r="A441" s="190"/>
      <c r="B441" s="9">
        <v>38403</v>
      </c>
      <c r="C441" s="10"/>
      <c r="D441" s="10"/>
      <c r="E441" s="10" t="s">
        <v>363</v>
      </c>
      <c r="F441" s="10" t="s">
        <v>364</v>
      </c>
      <c r="G441" s="10"/>
      <c r="H441" s="10">
        <v>100</v>
      </c>
      <c r="I441" s="10">
        <v>0</v>
      </c>
    </row>
    <row r="442" spans="1:13" ht="12.75">
      <c r="A442" s="190"/>
      <c r="B442" s="57">
        <v>38419</v>
      </c>
      <c r="C442" s="39" t="s">
        <v>365</v>
      </c>
      <c r="D442" s="39"/>
      <c r="E442" s="39" t="s">
        <v>201</v>
      </c>
      <c r="F442" s="39" t="s">
        <v>366</v>
      </c>
      <c r="G442" s="39"/>
      <c r="H442" s="14"/>
      <c r="I442" s="163">
        <v>467.22</v>
      </c>
      <c r="J442" s="26"/>
      <c r="K442" s="163">
        <f aca="true" t="shared" si="31" ref="K442:K461">I442*0.16</f>
        <v>74.7552</v>
      </c>
      <c r="L442" s="163">
        <f aca="true" t="shared" si="32" ref="L442:L461">I442+K442-M442</f>
        <v>541.9752000000001</v>
      </c>
      <c r="M442" s="177"/>
    </row>
    <row r="443" spans="1:13" ht="12.75">
      <c r="A443" s="190"/>
      <c r="B443" s="57">
        <v>38408</v>
      </c>
      <c r="C443" s="39" t="s">
        <v>367</v>
      </c>
      <c r="D443" s="39"/>
      <c r="E443" s="39"/>
      <c r="F443" s="39" t="s">
        <v>311</v>
      </c>
      <c r="G443" s="39"/>
      <c r="H443" s="96"/>
      <c r="I443" s="163">
        <v>2655.74</v>
      </c>
      <c r="J443" s="26"/>
      <c r="K443" s="163">
        <f t="shared" si="31"/>
        <v>424.91839999999996</v>
      </c>
      <c r="L443" s="163">
        <f t="shared" si="32"/>
        <v>2682.2974</v>
      </c>
      <c r="M443" s="229">
        <f>I443*0.15</f>
        <v>398.36099999999993</v>
      </c>
    </row>
    <row r="444" spans="1:13" ht="12.75">
      <c r="A444" s="191"/>
      <c r="B444" s="57">
        <v>38442</v>
      </c>
      <c r="C444" s="39" t="s">
        <v>368</v>
      </c>
      <c r="D444" s="39"/>
      <c r="E444" s="39" t="s">
        <v>369</v>
      </c>
      <c r="F444" s="39" t="s">
        <v>370</v>
      </c>
      <c r="G444" s="39"/>
      <c r="H444" s="96"/>
      <c r="I444" s="163">
        <v>730.06</v>
      </c>
      <c r="J444" s="26"/>
      <c r="K444" s="163">
        <f t="shared" si="31"/>
        <v>116.80959999999999</v>
      </c>
      <c r="L444" s="163">
        <f t="shared" si="32"/>
        <v>846.8696</v>
      </c>
      <c r="M444" s="177"/>
    </row>
    <row r="445" spans="1:13" ht="12.75">
      <c r="A445" s="191"/>
      <c r="B445" s="53">
        <v>38442</v>
      </c>
      <c r="C445" s="36"/>
      <c r="D445" s="36"/>
      <c r="E445" s="36" t="s">
        <v>369</v>
      </c>
      <c r="F445" s="36" t="s">
        <v>370</v>
      </c>
      <c r="G445" s="36"/>
      <c r="H445" s="14">
        <v>1095.09</v>
      </c>
      <c r="I445" s="214">
        <v>0</v>
      </c>
      <c r="J445" s="24"/>
      <c r="K445" s="214">
        <f t="shared" si="31"/>
        <v>0</v>
      </c>
      <c r="L445" s="214">
        <f t="shared" si="32"/>
        <v>0</v>
      </c>
      <c r="M445" s="94"/>
    </row>
    <row r="446" ht="12.75">
      <c r="A446" s="191"/>
    </row>
    <row r="447" spans="1:13" ht="12.75">
      <c r="A447" s="191"/>
      <c r="B447" s="167"/>
      <c r="C447" s="96"/>
      <c r="D447" s="96"/>
      <c r="E447" s="96"/>
      <c r="F447" s="96"/>
      <c r="G447" s="96"/>
      <c r="H447" s="36"/>
      <c r="I447" s="163">
        <v>0</v>
      </c>
      <c r="J447" s="26"/>
      <c r="K447" s="163">
        <f t="shared" si="31"/>
        <v>0</v>
      </c>
      <c r="L447" s="163">
        <f t="shared" si="32"/>
        <v>0</v>
      </c>
      <c r="M447" s="177"/>
    </row>
    <row r="448" spans="1:13" ht="12.75">
      <c r="A448" s="191"/>
      <c r="B448" s="9"/>
      <c r="C448" s="36"/>
      <c r="D448" s="36"/>
      <c r="E448" s="36"/>
      <c r="F448" s="36"/>
      <c r="G448" s="36"/>
      <c r="H448" s="14"/>
      <c r="I448" s="163">
        <v>0</v>
      </c>
      <c r="J448" s="26"/>
      <c r="K448" s="163">
        <f t="shared" si="31"/>
        <v>0</v>
      </c>
      <c r="L448" s="163">
        <f t="shared" si="32"/>
        <v>0</v>
      </c>
      <c r="M448" s="180"/>
    </row>
    <row r="449" spans="1:15" ht="12.75">
      <c r="A449" s="191"/>
      <c r="B449" s="9"/>
      <c r="C449" s="36"/>
      <c r="D449" s="36"/>
      <c r="E449" s="36"/>
      <c r="F449" s="36"/>
      <c r="G449" s="36"/>
      <c r="H449" s="14"/>
      <c r="I449" s="163">
        <v>0</v>
      </c>
      <c r="J449" s="26"/>
      <c r="K449" s="163">
        <f t="shared" si="31"/>
        <v>0</v>
      </c>
      <c r="L449" s="163">
        <f t="shared" si="32"/>
        <v>0</v>
      </c>
      <c r="M449" s="149"/>
      <c r="O449" s="93"/>
    </row>
    <row r="450" spans="1:15" ht="12.75">
      <c r="A450" s="191"/>
      <c r="B450" s="9"/>
      <c r="C450" s="36"/>
      <c r="D450" s="36"/>
      <c r="E450" s="36"/>
      <c r="F450" s="36"/>
      <c r="G450" s="36"/>
      <c r="H450" s="14"/>
      <c r="I450" s="163">
        <v>0</v>
      </c>
      <c r="J450" s="26"/>
      <c r="K450" s="163">
        <f t="shared" si="31"/>
        <v>0</v>
      </c>
      <c r="L450" s="163">
        <f t="shared" si="32"/>
        <v>0</v>
      </c>
      <c r="M450" s="177"/>
      <c r="O450" s="93"/>
    </row>
    <row r="451" spans="1:15" ht="12.75">
      <c r="A451" s="191"/>
      <c r="B451" s="167"/>
      <c r="C451" s="39"/>
      <c r="D451" s="39"/>
      <c r="E451" s="39"/>
      <c r="F451" s="39"/>
      <c r="G451" s="39"/>
      <c r="H451" s="14"/>
      <c r="I451" s="163">
        <v>0</v>
      </c>
      <c r="J451" s="26"/>
      <c r="K451" s="163">
        <f t="shared" si="31"/>
        <v>0</v>
      </c>
      <c r="L451" s="163">
        <f t="shared" si="32"/>
        <v>0</v>
      </c>
      <c r="M451" s="149"/>
      <c r="O451" s="93"/>
    </row>
    <row r="452" spans="1:15" ht="12.75">
      <c r="A452" s="191"/>
      <c r="B452" s="167"/>
      <c r="C452" s="39"/>
      <c r="D452" s="39"/>
      <c r="E452" s="39"/>
      <c r="F452" s="39"/>
      <c r="G452" s="39"/>
      <c r="H452" s="96"/>
      <c r="I452" s="163">
        <v>0</v>
      </c>
      <c r="J452" s="26"/>
      <c r="K452" s="163">
        <f t="shared" si="31"/>
        <v>0</v>
      </c>
      <c r="L452" s="163">
        <f t="shared" si="32"/>
        <v>0</v>
      </c>
      <c r="M452" s="177"/>
      <c r="O452" s="93"/>
    </row>
    <row r="453" spans="1:15" ht="12.75">
      <c r="A453" s="191"/>
      <c r="B453" s="9"/>
      <c r="C453" s="36"/>
      <c r="D453" s="36"/>
      <c r="E453" s="36"/>
      <c r="F453" s="36"/>
      <c r="G453" s="36"/>
      <c r="H453" s="36"/>
      <c r="I453" s="163">
        <v>0</v>
      </c>
      <c r="J453" s="26"/>
      <c r="K453" s="163">
        <f t="shared" si="31"/>
        <v>0</v>
      </c>
      <c r="L453" s="163">
        <f t="shared" si="32"/>
        <v>0</v>
      </c>
      <c r="M453" s="177"/>
      <c r="O453" s="93"/>
    </row>
    <row r="454" spans="1:15" ht="12.75">
      <c r="A454" s="191"/>
      <c r="B454" s="167"/>
      <c r="C454" s="39"/>
      <c r="D454" s="39"/>
      <c r="E454" s="39"/>
      <c r="F454" s="39"/>
      <c r="G454" s="39"/>
      <c r="H454" s="96"/>
      <c r="I454" s="163">
        <v>0</v>
      </c>
      <c r="J454" s="26"/>
      <c r="K454" s="163">
        <f t="shared" si="31"/>
        <v>0</v>
      </c>
      <c r="L454" s="163">
        <f t="shared" si="32"/>
        <v>0</v>
      </c>
      <c r="M454" s="177"/>
      <c r="N454" s="170"/>
      <c r="O454" s="93"/>
    </row>
    <row r="455" spans="1:15" ht="12.75">
      <c r="A455" s="191"/>
      <c r="B455" s="9"/>
      <c r="C455" s="36"/>
      <c r="D455" s="36"/>
      <c r="E455" s="36"/>
      <c r="F455" s="36"/>
      <c r="G455" s="36"/>
      <c r="H455" s="36"/>
      <c r="I455" s="163">
        <v>0</v>
      </c>
      <c r="J455" s="26"/>
      <c r="K455" s="163">
        <f t="shared" si="31"/>
        <v>0</v>
      </c>
      <c r="L455" s="163">
        <f t="shared" si="32"/>
        <v>0</v>
      </c>
      <c r="M455" s="177"/>
      <c r="O455" s="93"/>
    </row>
    <row r="456" spans="1:15" ht="12.75">
      <c r="A456" s="191"/>
      <c r="B456" s="167"/>
      <c r="C456" s="39"/>
      <c r="D456" s="39"/>
      <c r="E456" s="39"/>
      <c r="F456" s="39"/>
      <c r="G456" s="39"/>
      <c r="H456" s="96"/>
      <c r="I456" s="163">
        <v>0</v>
      </c>
      <c r="J456" s="26"/>
      <c r="K456" s="163">
        <f t="shared" si="31"/>
        <v>0</v>
      </c>
      <c r="L456" s="163">
        <f t="shared" si="32"/>
        <v>0</v>
      </c>
      <c r="M456" s="149"/>
      <c r="O456" s="93"/>
    </row>
    <row r="457" spans="1:15" ht="12.75">
      <c r="A457" s="191"/>
      <c r="B457" s="167"/>
      <c r="C457" s="39"/>
      <c r="D457" s="39"/>
      <c r="E457" s="39"/>
      <c r="F457" s="39"/>
      <c r="G457" s="39"/>
      <c r="H457" s="96"/>
      <c r="I457" s="163">
        <v>0</v>
      </c>
      <c r="J457" s="26"/>
      <c r="K457" s="163">
        <f t="shared" si="31"/>
        <v>0</v>
      </c>
      <c r="L457" s="163">
        <f t="shared" si="32"/>
        <v>0</v>
      </c>
      <c r="M457" s="177"/>
      <c r="O457" s="93"/>
    </row>
    <row r="458" spans="1:15" ht="12.75">
      <c r="A458" s="191"/>
      <c r="B458" s="167"/>
      <c r="C458" s="39"/>
      <c r="D458" s="39"/>
      <c r="E458" s="39"/>
      <c r="F458" s="39"/>
      <c r="G458" s="39"/>
      <c r="H458" s="96"/>
      <c r="I458" s="163">
        <v>0</v>
      </c>
      <c r="J458" s="26"/>
      <c r="K458" s="163">
        <f t="shared" si="31"/>
        <v>0</v>
      </c>
      <c r="L458" s="163">
        <f t="shared" si="32"/>
        <v>0</v>
      </c>
      <c r="M458" s="177"/>
      <c r="O458" s="93"/>
    </row>
    <row r="459" spans="1:15" ht="12.75">
      <c r="A459" s="191"/>
      <c r="B459" s="167"/>
      <c r="C459" s="39"/>
      <c r="D459" s="39"/>
      <c r="E459" s="39"/>
      <c r="F459" s="39"/>
      <c r="G459" s="39"/>
      <c r="H459" s="96"/>
      <c r="I459" s="163">
        <v>0</v>
      </c>
      <c r="J459" s="26"/>
      <c r="K459" s="163">
        <f t="shared" si="31"/>
        <v>0</v>
      </c>
      <c r="L459" s="163">
        <f t="shared" si="32"/>
        <v>0</v>
      </c>
      <c r="M459" s="177"/>
      <c r="O459" s="93"/>
    </row>
    <row r="460" spans="1:15" ht="12.75">
      <c r="A460" s="191"/>
      <c r="B460" s="9"/>
      <c r="C460" s="36"/>
      <c r="D460" s="36"/>
      <c r="E460" s="36"/>
      <c r="F460" s="36"/>
      <c r="G460" s="36"/>
      <c r="H460" s="14"/>
      <c r="I460" s="163">
        <v>0</v>
      </c>
      <c r="J460" s="26"/>
      <c r="K460" s="163">
        <f t="shared" si="31"/>
        <v>0</v>
      </c>
      <c r="L460" s="163">
        <f t="shared" si="32"/>
        <v>0</v>
      </c>
      <c r="M460" s="177"/>
      <c r="O460" s="93"/>
    </row>
    <row r="461" spans="1:15" ht="12.75">
      <c r="A461" s="191"/>
      <c r="B461" s="9"/>
      <c r="C461" s="36"/>
      <c r="D461" s="36"/>
      <c r="E461" s="36"/>
      <c r="F461" s="36"/>
      <c r="G461" s="36"/>
      <c r="H461" s="14"/>
      <c r="I461" s="163">
        <v>0</v>
      </c>
      <c r="J461" s="26"/>
      <c r="K461" s="163">
        <f t="shared" si="31"/>
        <v>0</v>
      </c>
      <c r="L461" s="163">
        <f t="shared" si="32"/>
        <v>0</v>
      </c>
      <c r="M461" s="177"/>
      <c r="O461" s="93">
        <f>SUM(I440:I461)</f>
        <v>4753.02</v>
      </c>
    </row>
    <row r="462" spans="2:15" ht="14.25">
      <c r="B462" s="4"/>
      <c r="E462" t="s">
        <v>320</v>
      </c>
      <c r="F462" s="154">
        <f>SUM(H439:H460)</f>
        <v>1195.09</v>
      </c>
      <c r="G462" s="154"/>
      <c r="I462" s="134" t="s">
        <v>159</v>
      </c>
      <c r="J462" s="130">
        <f>SUM(H440:I460)</f>
        <v>5948.110000000001</v>
      </c>
      <c r="K462" s="83"/>
      <c r="L462" s="83"/>
      <c r="M462" s="23"/>
      <c r="O462" s="16" t="s">
        <v>31</v>
      </c>
    </row>
    <row r="463" spans="2:15" ht="12.75">
      <c r="B463" s="4"/>
      <c r="E463" s="166" t="s">
        <v>182</v>
      </c>
      <c r="F463" s="166">
        <f>SUM(H440:H461)</f>
        <v>1195.09</v>
      </c>
      <c r="G463" s="166"/>
      <c r="H463" s="13"/>
      <c r="I463" s="134" t="s">
        <v>160</v>
      </c>
      <c r="J463" s="132">
        <f>SUM(H440:I461)</f>
        <v>5948.110000000001</v>
      </c>
      <c r="K463" s="83"/>
      <c r="L463" s="83"/>
      <c r="M463" s="23"/>
      <c r="O463" s="85">
        <f>SUM(K439:K461)</f>
        <v>760.4831999999999</v>
      </c>
    </row>
    <row r="467" spans="2:13" ht="12.75">
      <c r="B467" s="4"/>
      <c r="I467" s="163">
        <v>0</v>
      </c>
      <c r="J467" s="163">
        <v>0</v>
      </c>
      <c r="K467" s="163">
        <v>0</v>
      </c>
      <c r="L467" s="163">
        <v>0</v>
      </c>
      <c r="M467" s="149"/>
    </row>
    <row r="468" spans="2:13" ht="12.75">
      <c r="B468" s="49">
        <v>38448</v>
      </c>
      <c r="C468" s="221"/>
      <c r="D468" s="221"/>
      <c r="E468" s="114" t="s">
        <v>369</v>
      </c>
      <c r="F468" s="114" t="s">
        <v>371</v>
      </c>
      <c r="G468" s="36"/>
      <c r="H468" s="14">
        <v>-900</v>
      </c>
      <c r="I468" s="214">
        <v>0</v>
      </c>
      <c r="J468" s="24"/>
      <c r="K468" s="214">
        <f>I468*0.16</f>
        <v>0</v>
      </c>
      <c r="L468" s="214">
        <f>I468+K468-M468</f>
        <v>0</v>
      </c>
      <c r="M468" s="214"/>
    </row>
    <row r="469" spans="2:13" ht="12.75">
      <c r="B469" s="167">
        <v>38498</v>
      </c>
      <c r="C469" s="170" t="s">
        <v>372</v>
      </c>
      <c r="D469" s="170"/>
      <c r="E469" s="170" t="s">
        <v>290</v>
      </c>
      <c r="F469" s="170" t="s">
        <v>373</v>
      </c>
      <c r="G469" s="170"/>
      <c r="H469" s="170"/>
      <c r="I469" s="163">
        <v>2617.9</v>
      </c>
      <c r="J469" s="163">
        <v>0</v>
      </c>
      <c r="K469" s="163">
        <f>I469*0.16</f>
        <v>418.86400000000003</v>
      </c>
      <c r="L469" s="163">
        <f>I469+K469-M469</f>
        <v>2644.079</v>
      </c>
      <c r="M469" s="227">
        <f>I469*0.15</f>
        <v>392.685</v>
      </c>
    </row>
    <row r="470" spans="2:13" ht="12.75">
      <c r="B470" s="4">
        <v>38498</v>
      </c>
      <c r="C470" t="s">
        <v>374</v>
      </c>
      <c r="E470" t="s">
        <v>290</v>
      </c>
      <c r="F470" t="s">
        <v>373</v>
      </c>
      <c r="I470" s="163">
        <v>2159.55</v>
      </c>
      <c r="J470" s="163">
        <v>0</v>
      </c>
      <c r="K470" s="163">
        <f>I470*0.16</f>
        <v>345.528</v>
      </c>
      <c r="L470" s="163">
        <f>I470+K470-M470</f>
        <v>2181.1455000000005</v>
      </c>
      <c r="M470" s="227">
        <f>I470*0.15</f>
        <v>323.9325</v>
      </c>
    </row>
    <row r="471" spans="2:13" ht="12.75">
      <c r="B471" s="4">
        <v>38498</v>
      </c>
      <c r="C471" t="s">
        <v>375</v>
      </c>
      <c r="E471" t="s">
        <v>290</v>
      </c>
      <c r="F471" t="s">
        <v>373</v>
      </c>
      <c r="I471" s="163">
        <v>2159.55</v>
      </c>
      <c r="J471" s="163">
        <v>0</v>
      </c>
      <c r="K471" s="163">
        <f>I471*0.16</f>
        <v>345.528</v>
      </c>
      <c r="L471" s="163">
        <f>I471+K471-M471</f>
        <v>2181.1455000000005</v>
      </c>
      <c r="M471" s="227">
        <f>I471*0.15</f>
        <v>323.9325</v>
      </c>
    </row>
    <row r="472" spans="2:13" ht="12.75">
      <c r="B472" s="4">
        <v>38470</v>
      </c>
      <c r="C472" t="s">
        <v>396</v>
      </c>
      <c r="F472" t="s">
        <v>311</v>
      </c>
      <c r="I472" s="163">
        <v>3518.84</v>
      </c>
      <c r="J472" s="163"/>
      <c r="K472" s="163">
        <f>I472*0.16</f>
        <v>563.0144</v>
      </c>
      <c r="L472" s="163">
        <f>I472+K472-M472</f>
        <v>3554.0284</v>
      </c>
      <c r="M472" s="235">
        <f>I472*0.15</f>
        <v>527.826</v>
      </c>
    </row>
    <row r="473" spans="2:13" ht="12.75">
      <c r="B473" s="4">
        <v>38498</v>
      </c>
      <c r="C473" s="170" t="s">
        <v>376</v>
      </c>
      <c r="D473" s="170"/>
      <c r="E473" s="170" t="s">
        <v>377</v>
      </c>
      <c r="F473" s="170" t="s">
        <v>378</v>
      </c>
      <c r="G473" s="170"/>
      <c r="H473" s="170"/>
      <c r="I473" s="163">
        <v>100</v>
      </c>
      <c r="J473" s="163">
        <v>0</v>
      </c>
      <c r="K473" s="163">
        <f>I473*16%</f>
        <v>16</v>
      </c>
      <c r="L473" s="163">
        <f>I473+K473</f>
        <v>116</v>
      </c>
      <c r="M473" s="230"/>
    </row>
    <row r="474" spans="2:13" ht="12.75">
      <c r="B474" s="9">
        <v>38498</v>
      </c>
      <c r="C474" s="10"/>
      <c r="D474" s="10"/>
      <c r="E474" s="10" t="s">
        <v>377</v>
      </c>
      <c r="F474" s="10" t="s">
        <v>378</v>
      </c>
      <c r="G474" s="10"/>
      <c r="H474" s="10">
        <v>150</v>
      </c>
      <c r="I474" s="214">
        <v>0</v>
      </c>
      <c r="J474" s="214">
        <v>0</v>
      </c>
      <c r="K474" s="214">
        <v>0</v>
      </c>
      <c r="L474" s="214">
        <v>0</v>
      </c>
      <c r="M474" s="228"/>
    </row>
    <row r="475" spans="2:13" ht="12.75">
      <c r="B475" s="4">
        <v>38503</v>
      </c>
      <c r="C475" s="170" t="s">
        <v>379</v>
      </c>
      <c r="D475" s="170"/>
      <c r="E475" s="170" t="s">
        <v>361</v>
      </c>
      <c r="F475" s="170" t="s">
        <v>164</v>
      </c>
      <c r="G475" s="170"/>
      <c r="I475" s="163">
        <v>6142.31</v>
      </c>
      <c r="J475" s="163">
        <v>0</v>
      </c>
      <c r="K475" s="163">
        <f aca="true" t="shared" si="33" ref="K475:K480">I475*0.16</f>
        <v>982.7696000000001</v>
      </c>
      <c r="L475" s="163">
        <f aca="true" t="shared" si="34" ref="L475:L480">I475+K475-M475</f>
        <v>6203.733100000001</v>
      </c>
      <c r="M475" s="227">
        <f aca="true" t="shared" si="35" ref="M475:M480">I475*0.15</f>
        <v>921.3465</v>
      </c>
    </row>
    <row r="476" spans="2:13" ht="12.75">
      <c r="B476" s="4">
        <v>38503</v>
      </c>
      <c r="C476" s="170" t="s">
        <v>380</v>
      </c>
      <c r="D476" s="170"/>
      <c r="E476" s="170" t="s">
        <v>381</v>
      </c>
      <c r="F476" s="170" t="s">
        <v>164</v>
      </c>
      <c r="G476" s="170"/>
      <c r="I476" s="163">
        <v>1250</v>
      </c>
      <c r="J476" s="163">
        <v>0</v>
      </c>
      <c r="K476" s="163">
        <f t="shared" si="33"/>
        <v>200</v>
      </c>
      <c r="L476" s="163">
        <f t="shared" si="34"/>
        <v>1262.5</v>
      </c>
      <c r="M476" s="227">
        <f t="shared" si="35"/>
        <v>187.5</v>
      </c>
    </row>
    <row r="477" spans="2:13" ht="12.75">
      <c r="B477" s="167">
        <v>38503</v>
      </c>
      <c r="C477" s="170" t="s">
        <v>382</v>
      </c>
      <c r="D477" s="170"/>
      <c r="E477" s="170" t="s">
        <v>383</v>
      </c>
      <c r="F477" s="170" t="s">
        <v>384</v>
      </c>
      <c r="G477" s="170"/>
      <c r="H477" s="10"/>
      <c r="I477" s="163">
        <v>19463.2</v>
      </c>
      <c r="J477" s="163">
        <v>0</v>
      </c>
      <c r="K477" s="163">
        <f t="shared" si="33"/>
        <v>3114.112</v>
      </c>
      <c r="L477" s="163">
        <f t="shared" si="34"/>
        <v>19657.832000000002</v>
      </c>
      <c r="M477" s="227">
        <f t="shared" si="35"/>
        <v>2919.48</v>
      </c>
    </row>
    <row r="478" spans="2:13" ht="12.75">
      <c r="B478" s="167">
        <v>38503</v>
      </c>
      <c r="C478" s="170" t="s">
        <v>385</v>
      </c>
      <c r="D478" s="170"/>
      <c r="E478" s="170" t="s">
        <v>386</v>
      </c>
      <c r="F478" s="170" t="s">
        <v>384</v>
      </c>
      <c r="G478" s="170"/>
      <c r="H478" s="10"/>
      <c r="I478" s="163">
        <v>19463.2</v>
      </c>
      <c r="J478" s="163">
        <v>0</v>
      </c>
      <c r="K478" s="163">
        <f t="shared" si="33"/>
        <v>3114.112</v>
      </c>
      <c r="L478" s="163">
        <f t="shared" si="34"/>
        <v>19657.832000000002</v>
      </c>
      <c r="M478" s="227">
        <f t="shared" si="35"/>
        <v>2919.48</v>
      </c>
    </row>
    <row r="479" spans="2:13" ht="12.75">
      <c r="B479" s="167">
        <v>38503</v>
      </c>
      <c r="C479" s="170" t="s">
        <v>387</v>
      </c>
      <c r="D479" s="170"/>
      <c r="E479" s="170" t="s">
        <v>388</v>
      </c>
      <c r="F479" s="170" t="s">
        <v>384</v>
      </c>
      <c r="G479" s="170"/>
      <c r="H479" s="10"/>
      <c r="I479" s="163">
        <v>2870.88</v>
      </c>
      <c r="J479" s="163">
        <v>0</v>
      </c>
      <c r="K479" s="163">
        <f t="shared" si="33"/>
        <v>459.3408</v>
      </c>
      <c r="L479" s="163">
        <f t="shared" si="34"/>
        <v>2899.5888</v>
      </c>
      <c r="M479" s="227">
        <f t="shared" si="35"/>
        <v>430.632</v>
      </c>
    </row>
    <row r="480" spans="2:13" ht="12.75">
      <c r="B480" s="167">
        <v>38503</v>
      </c>
      <c r="C480" s="170" t="s">
        <v>389</v>
      </c>
      <c r="D480" s="170"/>
      <c r="E480" s="170" t="s">
        <v>390</v>
      </c>
      <c r="F480" s="170" t="s">
        <v>384</v>
      </c>
      <c r="G480" s="170"/>
      <c r="I480" s="163">
        <v>12818.57</v>
      </c>
      <c r="J480" s="163">
        <v>0</v>
      </c>
      <c r="K480" s="163">
        <f t="shared" si="33"/>
        <v>2050.9712</v>
      </c>
      <c r="L480" s="163">
        <f t="shared" si="34"/>
        <v>12946.7557</v>
      </c>
      <c r="M480" s="227">
        <f t="shared" si="35"/>
        <v>1922.7855</v>
      </c>
    </row>
    <row r="481" spans="2:13" ht="12.75">
      <c r="B481" s="4">
        <v>38502</v>
      </c>
      <c r="C481" s="170" t="s">
        <v>392</v>
      </c>
      <c r="D481" s="170"/>
      <c r="E481" s="170"/>
      <c r="F481" s="170" t="s">
        <v>311</v>
      </c>
      <c r="G481" s="170"/>
      <c r="I481" s="163">
        <v>5025.25</v>
      </c>
      <c r="J481" s="163">
        <v>0</v>
      </c>
      <c r="K481" s="163">
        <f>I481*0.16</f>
        <v>804.04</v>
      </c>
      <c r="L481" s="163">
        <f>I481+K481-M481</f>
        <v>5075.5025</v>
      </c>
      <c r="M481" s="227">
        <f>I481*0.15</f>
        <v>753.7875</v>
      </c>
    </row>
    <row r="482" spans="2:12" ht="12.75">
      <c r="B482" s="4">
        <v>38510</v>
      </c>
      <c r="C482" s="170" t="s">
        <v>393</v>
      </c>
      <c r="D482" s="170"/>
      <c r="E482" s="170" t="s">
        <v>394</v>
      </c>
      <c r="F482" s="170" t="s">
        <v>395</v>
      </c>
      <c r="G482" s="170"/>
      <c r="I482" s="163">
        <v>1225</v>
      </c>
      <c r="J482" s="163">
        <v>0</v>
      </c>
      <c r="K482" s="163">
        <f>I482*0.16</f>
        <v>196</v>
      </c>
      <c r="L482" s="163">
        <f>I482+K482-M482</f>
        <v>1421</v>
      </c>
    </row>
    <row r="484" spans="15:16" ht="12.75">
      <c r="O484" s="212">
        <f>SUM(I467:I483)</f>
        <v>78814.25</v>
      </c>
      <c r="P484" s="218">
        <f>O461+O484</f>
        <v>83567.27</v>
      </c>
    </row>
    <row r="485" spans="5:15" ht="14.25">
      <c r="E485" t="s">
        <v>321</v>
      </c>
      <c r="F485" s="154">
        <f>SUM(H467:H484)</f>
        <v>-750</v>
      </c>
      <c r="G485" s="154"/>
      <c r="I485" s="134" t="s">
        <v>159</v>
      </c>
      <c r="J485" s="130">
        <f>SUM(H467:I483)</f>
        <v>78064.25</v>
      </c>
      <c r="K485" s="83"/>
      <c r="L485" s="83"/>
      <c r="M485" s="23"/>
      <c r="O485" s="16" t="s">
        <v>32</v>
      </c>
    </row>
    <row r="486" spans="5:15" ht="12.75">
      <c r="E486" s="166" t="s">
        <v>182</v>
      </c>
      <c r="F486" s="166">
        <f>SUM(H440:H484)</f>
        <v>445.0899999999999</v>
      </c>
      <c r="G486" s="166"/>
      <c r="H486" s="13"/>
      <c r="I486" s="134" t="s">
        <v>160</v>
      </c>
      <c r="J486" s="132">
        <f>SUM(H440:I484)</f>
        <v>84012.36</v>
      </c>
      <c r="K486" s="83"/>
      <c r="L486" s="83"/>
      <c r="M486" s="23"/>
      <c r="O486" s="85">
        <f>SUM(K467:K483)</f>
        <v>12610.279999999999</v>
      </c>
    </row>
    <row r="491" spans="2:13" ht="12.75">
      <c r="B491" s="9">
        <v>38554</v>
      </c>
      <c r="C491" s="10"/>
      <c r="D491" s="10"/>
      <c r="E491" s="10" t="s">
        <v>276</v>
      </c>
      <c r="F491" s="10" t="s">
        <v>277</v>
      </c>
      <c r="G491" s="10"/>
      <c r="H491" s="10">
        <v>372.5</v>
      </c>
      <c r="I491" s="214">
        <v>0</v>
      </c>
      <c r="J491" s="214">
        <v>0</v>
      </c>
      <c r="K491" s="214">
        <v>0</v>
      </c>
      <c r="L491" s="214">
        <v>0</v>
      </c>
      <c r="M491" s="217"/>
    </row>
    <row r="492" spans="2:12" ht="12.75">
      <c r="B492" s="167">
        <v>38554</v>
      </c>
      <c r="C492" s="170" t="s">
        <v>397</v>
      </c>
      <c r="D492" s="170"/>
      <c r="E492" s="170" t="s">
        <v>276</v>
      </c>
      <c r="F492" s="170" t="s">
        <v>277</v>
      </c>
      <c r="G492" s="170"/>
      <c r="H492" s="170"/>
      <c r="I492" s="163">
        <v>558.75</v>
      </c>
      <c r="J492" s="163">
        <v>0</v>
      </c>
      <c r="K492" s="163">
        <f>I492*0.16</f>
        <v>89.4</v>
      </c>
      <c r="L492" s="163">
        <f aca="true" t="shared" si="36" ref="L492:L497">I492+K492-M492</f>
        <v>648.15</v>
      </c>
    </row>
    <row r="493" spans="2:13" ht="12.75">
      <c r="B493" s="4">
        <v>38561</v>
      </c>
      <c r="C493" t="s">
        <v>398</v>
      </c>
      <c r="F493" t="s">
        <v>311</v>
      </c>
      <c r="I493" s="163">
        <v>7399.19</v>
      </c>
      <c r="J493" s="163">
        <v>0</v>
      </c>
      <c r="K493" s="163">
        <f>I493*0.16</f>
        <v>1183.8704</v>
      </c>
      <c r="L493" s="163">
        <f t="shared" si="36"/>
        <v>7473.1819000000005</v>
      </c>
      <c r="M493" s="236">
        <f>I493*0.15</f>
        <v>1109.8784999999998</v>
      </c>
    </row>
    <row r="494" spans="2:13" ht="12.75">
      <c r="B494" s="4">
        <v>38562</v>
      </c>
      <c r="C494" t="s">
        <v>399</v>
      </c>
      <c r="E494" t="s">
        <v>400</v>
      </c>
      <c r="F494" t="s">
        <v>401</v>
      </c>
      <c r="I494" s="163">
        <v>1185</v>
      </c>
      <c r="J494" s="163">
        <v>0</v>
      </c>
      <c r="K494" s="163">
        <f>I494*0.16</f>
        <v>189.6</v>
      </c>
      <c r="L494" s="163">
        <f t="shared" si="36"/>
        <v>1374.6</v>
      </c>
      <c r="M494" s="149"/>
    </row>
    <row r="495" spans="2:12" ht="12.75">
      <c r="B495" s="4">
        <v>38566</v>
      </c>
      <c r="C495" t="s">
        <v>402</v>
      </c>
      <c r="E495" t="s">
        <v>403</v>
      </c>
      <c r="F495" t="s">
        <v>395</v>
      </c>
      <c r="I495" s="163">
        <v>17652.76</v>
      </c>
      <c r="J495" s="163">
        <v>0</v>
      </c>
      <c r="K495" s="163">
        <f>I495*0.16</f>
        <v>2824.4415999999997</v>
      </c>
      <c r="L495" s="163">
        <f t="shared" si="36"/>
        <v>20477.201599999997</v>
      </c>
    </row>
    <row r="496" spans="2:13" ht="12.75">
      <c r="B496" s="167">
        <v>38595</v>
      </c>
      <c r="C496" s="170" t="s">
        <v>404</v>
      </c>
      <c r="D496" s="170"/>
      <c r="E496" s="170"/>
      <c r="F496" s="170" t="s">
        <v>311</v>
      </c>
      <c r="G496" s="170"/>
      <c r="H496" s="170"/>
      <c r="I496" s="163">
        <v>5660.29</v>
      </c>
      <c r="J496" s="163">
        <v>0</v>
      </c>
      <c r="K496" s="163">
        <f>I496*0.16</f>
        <v>905.6464</v>
      </c>
      <c r="L496" s="163">
        <f t="shared" si="36"/>
        <v>5716.8929</v>
      </c>
      <c r="M496" s="236">
        <f>I496*0.15</f>
        <v>849.0435</v>
      </c>
    </row>
    <row r="497" spans="2:13" ht="12.75">
      <c r="B497" s="4">
        <v>38601</v>
      </c>
      <c r="C497" s="170" t="s">
        <v>405</v>
      </c>
      <c r="D497" s="170"/>
      <c r="E497" s="170" t="s">
        <v>406</v>
      </c>
      <c r="F497" s="170" t="s">
        <v>378</v>
      </c>
      <c r="G497" s="170"/>
      <c r="I497" s="163">
        <v>1000</v>
      </c>
      <c r="J497" s="163">
        <v>0</v>
      </c>
      <c r="K497" s="163">
        <v>160</v>
      </c>
      <c r="L497" s="163">
        <f t="shared" si="36"/>
        <v>1160</v>
      </c>
      <c r="M497" s="149"/>
    </row>
    <row r="498" spans="2:12" ht="12.75">
      <c r="B498" s="9">
        <v>38601</v>
      </c>
      <c r="C498" s="10"/>
      <c r="D498" s="10"/>
      <c r="E498" s="10" t="s">
        <v>406</v>
      </c>
      <c r="F498" s="10" t="s">
        <v>378</v>
      </c>
      <c r="G498" s="10"/>
      <c r="H498" s="10">
        <v>640</v>
      </c>
      <c r="I498" s="163">
        <v>0</v>
      </c>
      <c r="J498" s="163">
        <v>0</v>
      </c>
      <c r="K498" s="163">
        <v>0</v>
      </c>
      <c r="L498" s="163">
        <v>0</v>
      </c>
    </row>
    <row r="499" spans="2:12" ht="12.75">
      <c r="B499" s="4">
        <v>38607</v>
      </c>
      <c r="C499" s="170" t="s">
        <v>407</v>
      </c>
      <c r="D499" s="170"/>
      <c r="E499" s="170" t="s">
        <v>267</v>
      </c>
      <c r="F499" s="170" t="s">
        <v>268</v>
      </c>
      <c r="G499" s="170"/>
      <c r="I499" s="163">
        <v>2587.94</v>
      </c>
      <c r="J499" s="163">
        <v>0</v>
      </c>
      <c r="K499" s="163">
        <f>I499*0.16</f>
        <v>414.0704</v>
      </c>
      <c r="L499" s="163">
        <f>I499+K499-M499</f>
        <v>3002.0104</v>
      </c>
    </row>
    <row r="500" spans="2:13" ht="12.75">
      <c r="B500" s="167">
        <v>38623</v>
      </c>
      <c r="C500" s="170" t="s">
        <v>408</v>
      </c>
      <c r="D500" s="170"/>
      <c r="E500" s="170"/>
      <c r="F500" s="170" t="s">
        <v>311</v>
      </c>
      <c r="G500" s="170"/>
      <c r="H500" s="10"/>
      <c r="I500" s="163">
        <v>2701.68</v>
      </c>
      <c r="J500" s="163">
        <v>0</v>
      </c>
      <c r="K500" s="163">
        <f>I500*0.16</f>
        <v>432.2688</v>
      </c>
      <c r="L500" s="163">
        <f>I500+K500-M500</f>
        <v>2728.6967999999997</v>
      </c>
      <c r="M500" s="236">
        <f>I500*0.15</f>
        <v>405.25199999999995</v>
      </c>
    </row>
    <row r="502" spans="15:16" ht="12.75">
      <c r="O502" s="212">
        <f>SUM(I491:I502)</f>
        <v>38745.61</v>
      </c>
      <c r="P502" s="218">
        <f>P484+O502</f>
        <v>122312.88</v>
      </c>
    </row>
    <row r="503" spans="6:15" ht="14.25">
      <c r="F503" s="154">
        <f>SUM(H491:H502)</f>
        <v>1012.5</v>
      </c>
      <c r="G503" s="154"/>
      <c r="I503" s="134" t="s">
        <v>159</v>
      </c>
      <c r="J503" s="130">
        <f>SUM(H491:I501)</f>
        <v>39758.11</v>
      </c>
      <c r="K503" s="83"/>
      <c r="L503" s="83"/>
      <c r="M503" s="23"/>
      <c r="O503" s="16" t="s">
        <v>88</v>
      </c>
    </row>
    <row r="504" spans="5:15" ht="12.75">
      <c r="E504" s="166" t="s">
        <v>182</v>
      </c>
      <c r="F504" s="166">
        <f>SUM(H419:H500)</f>
        <v>1457.59</v>
      </c>
      <c r="G504" s="166"/>
      <c r="H504" s="13"/>
      <c r="I504" s="134" t="s">
        <v>160</v>
      </c>
      <c r="J504" s="132">
        <f>SUM(H440:I502)</f>
        <v>123770.46999999999</v>
      </c>
      <c r="K504" s="83"/>
      <c r="L504" s="83"/>
      <c r="M504" s="23"/>
      <c r="O504" s="85">
        <f>SUM(K491:K502)</f>
        <v>6199.297599999999</v>
      </c>
    </row>
    <row r="510" spans="2:12" ht="12.75">
      <c r="B510" s="167">
        <v>38628</v>
      </c>
      <c r="C510" s="170" t="s">
        <v>409</v>
      </c>
      <c r="D510" s="170"/>
      <c r="E510" s="170" t="s">
        <v>267</v>
      </c>
      <c r="F510" s="170" t="s">
        <v>268</v>
      </c>
      <c r="G510" s="170"/>
      <c r="H510" s="10"/>
      <c r="I510" s="163">
        <v>600</v>
      </c>
      <c r="J510" s="163">
        <v>0</v>
      </c>
      <c r="K510" s="163">
        <f>I510*0.16</f>
        <v>96</v>
      </c>
      <c r="L510" s="163">
        <f>I510+K510-M510</f>
        <v>696</v>
      </c>
    </row>
    <row r="511" spans="2:12" ht="12.75">
      <c r="B511" s="9">
        <v>38628</v>
      </c>
      <c r="C511" s="10"/>
      <c r="D511" s="10"/>
      <c r="E511" s="10" t="s">
        <v>267</v>
      </c>
      <c r="F511" s="10" t="s">
        <v>268</v>
      </c>
      <c r="G511" s="10"/>
      <c r="H511" s="10">
        <v>620</v>
      </c>
      <c r="I511" s="163">
        <v>0</v>
      </c>
      <c r="J511" s="163">
        <v>0</v>
      </c>
      <c r="K511" s="163">
        <v>0</v>
      </c>
      <c r="L511" s="163">
        <v>0</v>
      </c>
    </row>
    <row r="512" spans="2:12" ht="12.75">
      <c r="B512" s="167">
        <v>38639</v>
      </c>
      <c r="C512" s="170" t="s">
        <v>410</v>
      </c>
      <c r="D512" s="170"/>
      <c r="E512" s="170" t="s">
        <v>411</v>
      </c>
      <c r="F512" s="170" t="s">
        <v>412</v>
      </c>
      <c r="G512" s="170"/>
      <c r="H512" s="170"/>
      <c r="I512" s="163">
        <v>1575</v>
      </c>
      <c r="J512" s="163">
        <v>0</v>
      </c>
      <c r="K512" s="163">
        <f>I512*0.16</f>
        <v>252</v>
      </c>
      <c r="L512" s="163">
        <f>I512+K512-M512</f>
        <v>1827</v>
      </c>
    </row>
    <row r="513" spans="2:12" ht="12.75">
      <c r="B513" s="9">
        <v>38642</v>
      </c>
      <c r="C513" s="10"/>
      <c r="D513" s="10"/>
      <c r="E513" s="10" t="s">
        <v>261</v>
      </c>
      <c r="F513" s="10" t="s">
        <v>262</v>
      </c>
      <c r="G513" s="10"/>
      <c r="H513" s="10">
        <v>294</v>
      </c>
      <c r="I513" s="214">
        <v>0</v>
      </c>
      <c r="J513" s="214">
        <v>0</v>
      </c>
      <c r="K513" s="214">
        <v>0</v>
      </c>
      <c r="L513" s="214">
        <v>0</v>
      </c>
    </row>
    <row r="514" spans="2:13" ht="12.75">
      <c r="B514" s="4">
        <v>38652</v>
      </c>
      <c r="C514" s="170" t="s">
        <v>420</v>
      </c>
      <c r="D514" s="170"/>
      <c r="E514" t="s">
        <v>297</v>
      </c>
      <c r="F514" s="170" t="s">
        <v>298</v>
      </c>
      <c r="G514" s="170"/>
      <c r="I514" s="163">
        <v>485.5</v>
      </c>
      <c r="J514" s="163">
        <v>0</v>
      </c>
      <c r="K514" s="163">
        <f aca="true" t="shared" si="37" ref="K514:K523">I514*0.16</f>
        <v>77.68</v>
      </c>
      <c r="L514" s="163">
        <f aca="true" t="shared" si="38" ref="L514:L523">I514+K514-M514</f>
        <v>563.1800000000001</v>
      </c>
      <c r="M514" s="216"/>
    </row>
    <row r="515" spans="2:13" ht="12.75">
      <c r="B515" s="167">
        <v>38652</v>
      </c>
      <c r="C515" s="170" t="s">
        <v>421</v>
      </c>
      <c r="D515" s="170"/>
      <c r="E515" s="170" t="s">
        <v>297</v>
      </c>
      <c r="F515" s="170" t="s">
        <v>299</v>
      </c>
      <c r="G515" s="170"/>
      <c r="H515" s="10"/>
      <c r="I515" s="163">
        <v>485.5</v>
      </c>
      <c r="J515" s="163">
        <v>0</v>
      </c>
      <c r="K515" s="163">
        <f t="shared" si="37"/>
        <v>77.68</v>
      </c>
      <c r="L515" s="163">
        <f t="shared" si="38"/>
        <v>563.1800000000001</v>
      </c>
      <c r="M515" s="216"/>
    </row>
    <row r="516" spans="2:13" ht="12.75">
      <c r="B516" s="9">
        <v>38652</v>
      </c>
      <c r="C516" s="10"/>
      <c r="D516" s="10"/>
      <c r="E516" s="10" t="s">
        <v>297</v>
      </c>
      <c r="F516" s="10" t="s">
        <v>298</v>
      </c>
      <c r="G516" s="10"/>
      <c r="H516" s="10">
        <v>261.5</v>
      </c>
      <c r="I516" s="163">
        <v>0</v>
      </c>
      <c r="J516" s="163">
        <v>0</v>
      </c>
      <c r="K516" s="163">
        <f t="shared" si="37"/>
        <v>0</v>
      </c>
      <c r="L516" s="163">
        <f t="shared" si="38"/>
        <v>0</v>
      </c>
      <c r="M516" s="216"/>
    </row>
    <row r="517" spans="2:13" ht="12.75">
      <c r="B517" s="9">
        <v>38652</v>
      </c>
      <c r="C517" s="10"/>
      <c r="D517" s="10"/>
      <c r="E517" s="10" t="s">
        <v>297</v>
      </c>
      <c r="F517" s="10" t="s">
        <v>299</v>
      </c>
      <c r="G517" s="10"/>
      <c r="H517" s="10">
        <v>261.5</v>
      </c>
      <c r="I517" s="163">
        <v>0</v>
      </c>
      <c r="J517" s="163">
        <v>0</v>
      </c>
      <c r="K517" s="163">
        <v>0</v>
      </c>
      <c r="L517" s="163">
        <v>0</v>
      </c>
      <c r="M517" s="216"/>
    </row>
    <row r="518" spans="2:12" ht="12.75">
      <c r="B518" s="167">
        <v>38652</v>
      </c>
      <c r="C518" s="170" t="s">
        <v>422</v>
      </c>
      <c r="D518" s="170"/>
      <c r="E518" s="170" t="s">
        <v>423</v>
      </c>
      <c r="F518" s="170" t="s">
        <v>307</v>
      </c>
      <c r="G518" s="170"/>
      <c r="H518" s="10"/>
      <c r="I518" s="163">
        <v>300</v>
      </c>
      <c r="J518" s="163">
        <v>0</v>
      </c>
      <c r="K518" s="163">
        <f>I518*0.16</f>
        <v>48</v>
      </c>
      <c r="L518" s="163">
        <f>I518+K518-M518</f>
        <v>348</v>
      </c>
    </row>
    <row r="519" spans="2:12" ht="12.75">
      <c r="B519" s="9">
        <v>38652</v>
      </c>
      <c r="C519" s="10"/>
      <c r="D519" s="10"/>
      <c r="E519" s="10" t="s">
        <v>423</v>
      </c>
      <c r="F519" s="10" t="s">
        <v>307</v>
      </c>
      <c r="G519" s="10"/>
      <c r="H519" s="10">
        <v>152</v>
      </c>
      <c r="I519" s="163">
        <v>0</v>
      </c>
      <c r="J519" s="163">
        <v>0</v>
      </c>
      <c r="K519" s="163">
        <v>0</v>
      </c>
      <c r="L519" s="163">
        <v>0</v>
      </c>
    </row>
    <row r="520" spans="2:13" ht="12.75">
      <c r="B520" s="4">
        <v>38656</v>
      </c>
      <c r="C520" s="170" t="s">
        <v>413</v>
      </c>
      <c r="D520" s="170"/>
      <c r="F520" s="170" t="s">
        <v>311</v>
      </c>
      <c r="G520" s="170"/>
      <c r="I520" s="163">
        <v>3493.24</v>
      </c>
      <c r="J520" s="163">
        <v>0</v>
      </c>
      <c r="K520" s="163">
        <f t="shared" si="37"/>
        <v>558.9184</v>
      </c>
      <c r="L520" s="163">
        <f t="shared" si="38"/>
        <v>3528.1724</v>
      </c>
      <c r="M520" s="237">
        <f>I520*0.15</f>
        <v>523.986</v>
      </c>
    </row>
    <row r="521" spans="2:13" ht="12.75">
      <c r="B521" s="4">
        <v>38672</v>
      </c>
      <c r="C521" s="170" t="s">
        <v>416</v>
      </c>
      <c r="D521" s="170"/>
      <c r="E521" s="170" t="s">
        <v>417</v>
      </c>
      <c r="F521" s="170" t="s">
        <v>418</v>
      </c>
      <c r="G521" s="170"/>
      <c r="I521" s="163">
        <v>2500</v>
      </c>
      <c r="J521" s="163">
        <v>0</v>
      </c>
      <c r="K521" s="163">
        <f t="shared" si="37"/>
        <v>400</v>
      </c>
      <c r="L521" s="163">
        <f t="shared" si="38"/>
        <v>2525</v>
      </c>
      <c r="M521" s="237">
        <f>I521*0.15</f>
        <v>375</v>
      </c>
    </row>
    <row r="522" spans="2:13" ht="12.75">
      <c r="B522" s="167">
        <v>38677</v>
      </c>
      <c r="C522" s="170" t="s">
        <v>414</v>
      </c>
      <c r="D522" s="170"/>
      <c r="E522" s="170" t="s">
        <v>329</v>
      </c>
      <c r="F522" s="170" t="s">
        <v>415</v>
      </c>
      <c r="G522" s="170"/>
      <c r="I522" s="163">
        <v>8212.5</v>
      </c>
      <c r="J522" s="163">
        <v>0</v>
      </c>
      <c r="K522" s="163">
        <f t="shared" si="37"/>
        <v>1314</v>
      </c>
      <c r="L522" s="163">
        <f t="shared" si="38"/>
        <v>8294.625</v>
      </c>
      <c r="M522" s="237">
        <f>I522*0.15</f>
        <v>1231.875</v>
      </c>
    </row>
    <row r="523" spans="2:13" ht="12.75">
      <c r="B523" s="4">
        <v>38685</v>
      </c>
      <c r="C523" s="170" t="s">
        <v>419</v>
      </c>
      <c r="D523" s="170"/>
      <c r="F523" s="170" t="s">
        <v>311</v>
      </c>
      <c r="G523" s="170"/>
      <c r="I523" s="163">
        <v>6409.91</v>
      </c>
      <c r="J523" s="163">
        <v>0</v>
      </c>
      <c r="K523" s="163">
        <f t="shared" si="37"/>
        <v>1025.5855999999999</v>
      </c>
      <c r="L523" s="163">
        <f t="shared" si="38"/>
        <v>6474.0091</v>
      </c>
      <c r="M523" s="237">
        <f>I523*0.15</f>
        <v>961.4865</v>
      </c>
    </row>
    <row r="524" spans="2:12" ht="12.75">
      <c r="B524" s="9">
        <v>38709</v>
      </c>
      <c r="C524" s="10"/>
      <c r="D524" s="10"/>
      <c r="E524" s="10"/>
      <c r="F524" s="10" t="s">
        <v>424</v>
      </c>
      <c r="G524" s="10"/>
      <c r="H524" s="10">
        <v>-1000</v>
      </c>
      <c r="I524" s="163">
        <v>0</v>
      </c>
      <c r="J524" s="163">
        <v>0</v>
      </c>
      <c r="K524" s="163">
        <v>0</v>
      </c>
      <c r="L524" s="163">
        <v>0</v>
      </c>
    </row>
    <row r="525" spans="2:13" ht="12.75">
      <c r="B525" s="167">
        <v>38714</v>
      </c>
      <c r="C525" s="170" t="s">
        <v>425</v>
      </c>
      <c r="D525" s="170"/>
      <c r="E525" s="170"/>
      <c r="F525" s="170" t="s">
        <v>311</v>
      </c>
      <c r="G525" s="170"/>
      <c r="H525" s="10"/>
      <c r="I525" s="163">
        <v>7955.52</v>
      </c>
      <c r="J525" s="163">
        <v>0</v>
      </c>
      <c r="K525" s="163">
        <f>I525*0.16</f>
        <v>1272.8832</v>
      </c>
      <c r="L525" s="163">
        <f>I525+K525-M525</f>
        <v>8035.075200000001</v>
      </c>
      <c r="M525" s="237">
        <f>I525*0.15</f>
        <v>1193.328</v>
      </c>
    </row>
    <row r="526" spans="2:12" ht="12.75">
      <c r="B526" s="167">
        <v>38716</v>
      </c>
      <c r="C526" s="170" t="s">
        <v>426</v>
      </c>
      <c r="D526" s="170"/>
      <c r="E526" s="170"/>
      <c r="F526" s="170" t="s">
        <v>268</v>
      </c>
      <c r="G526" s="170"/>
      <c r="H526" s="10"/>
      <c r="I526" s="163">
        <v>182.5</v>
      </c>
      <c r="J526" s="163">
        <v>0</v>
      </c>
      <c r="K526" s="163">
        <f>I526*0.16</f>
        <v>29.2</v>
      </c>
      <c r="L526" s="163">
        <f>I526+K526-M526</f>
        <v>211.7</v>
      </c>
    </row>
    <row r="527" spans="2:13" ht="12.75">
      <c r="B527" s="167">
        <v>38715</v>
      </c>
      <c r="C527" s="170" t="s">
        <v>427</v>
      </c>
      <c r="D527" s="170"/>
      <c r="E527" s="170"/>
      <c r="F527" s="170" t="s">
        <v>311</v>
      </c>
      <c r="G527" s="170"/>
      <c r="H527" s="170"/>
      <c r="I527" s="163">
        <v>9477.63</v>
      </c>
      <c r="J527" s="163">
        <v>0</v>
      </c>
      <c r="K527" s="163">
        <f>I527*0.16</f>
        <v>1516.4207999999999</v>
      </c>
      <c r="L527" s="163">
        <f>I527+K527-M527</f>
        <v>9572.406299999999</v>
      </c>
      <c r="M527" s="237">
        <f>I527*0.15</f>
        <v>1421.6444999999999</v>
      </c>
    </row>
    <row r="528" spans="2:13" ht="12.75">
      <c r="B528" s="4"/>
      <c r="C528" s="170"/>
      <c r="D528" s="170"/>
      <c r="F528" s="170"/>
      <c r="G528" s="170"/>
      <c r="I528" s="163">
        <v>0</v>
      </c>
      <c r="J528" s="163">
        <v>0</v>
      </c>
      <c r="K528" s="163">
        <v>0</v>
      </c>
      <c r="L528" s="163">
        <v>0</v>
      </c>
      <c r="M528" s="149">
        <f>I528*0.15</f>
        <v>0</v>
      </c>
    </row>
    <row r="529" spans="2:12" ht="12.75">
      <c r="B529" s="9"/>
      <c r="F529" s="10"/>
      <c r="G529" s="10"/>
      <c r="H529" s="10"/>
      <c r="I529" s="163">
        <v>0</v>
      </c>
      <c r="J529" s="163">
        <v>0</v>
      </c>
      <c r="K529" s="163">
        <v>0</v>
      </c>
      <c r="L529" s="163">
        <v>0</v>
      </c>
    </row>
    <row r="530" spans="2:12" ht="12.75">
      <c r="B530" s="9"/>
      <c r="F530" s="10"/>
      <c r="G530" s="10"/>
      <c r="H530" s="10"/>
      <c r="I530" s="163">
        <v>0</v>
      </c>
      <c r="J530" s="163">
        <v>0</v>
      </c>
      <c r="K530" s="163">
        <v>0</v>
      </c>
      <c r="L530" s="163">
        <v>0</v>
      </c>
    </row>
    <row r="531" spans="2:12" ht="12.75">
      <c r="B531" s="9"/>
      <c r="C531" s="10"/>
      <c r="D531" s="10"/>
      <c r="E531" s="10"/>
      <c r="F531" s="10"/>
      <c r="G531" s="10"/>
      <c r="H531" s="10"/>
      <c r="I531" s="163">
        <v>0</v>
      </c>
      <c r="J531" s="163">
        <v>0</v>
      </c>
      <c r="K531" s="163">
        <v>0</v>
      </c>
      <c r="L531" s="163">
        <v>0</v>
      </c>
    </row>
    <row r="532" spans="2:12" ht="12.75">
      <c r="B532" s="4"/>
      <c r="F532" s="10"/>
      <c r="G532" s="10"/>
      <c r="I532" s="163">
        <v>0</v>
      </c>
      <c r="J532" s="163">
        <v>0</v>
      </c>
      <c r="K532" s="163">
        <v>0</v>
      </c>
      <c r="L532" s="163">
        <v>0</v>
      </c>
    </row>
    <row r="533" spans="2:13" ht="12.75">
      <c r="B533" s="9"/>
      <c r="C533" s="10"/>
      <c r="D533" s="10"/>
      <c r="E533" s="10"/>
      <c r="F533" s="10"/>
      <c r="G533" s="10"/>
      <c r="H533" s="10"/>
      <c r="I533" s="163">
        <v>0</v>
      </c>
      <c r="J533" s="163">
        <v>0</v>
      </c>
      <c r="K533" s="163">
        <v>0</v>
      </c>
      <c r="L533" s="163">
        <v>0</v>
      </c>
      <c r="M533" s="216"/>
    </row>
    <row r="534" spans="2:13" ht="12.75">
      <c r="B534" s="167"/>
      <c r="C534" s="170"/>
      <c r="D534" s="170"/>
      <c r="E534" s="170"/>
      <c r="F534" s="170"/>
      <c r="G534" s="170"/>
      <c r="H534" s="170"/>
      <c r="I534" s="163">
        <v>0</v>
      </c>
      <c r="J534" s="163">
        <v>0</v>
      </c>
      <c r="K534" s="163">
        <v>0</v>
      </c>
      <c r="L534" s="163">
        <v>0</v>
      </c>
      <c r="M534" s="215">
        <f>I534*0.15</f>
        <v>0</v>
      </c>
    </row>
    <row r="535" spans="2:12" ht="12.75">
      <c r="B535" s="9"/>
      <c r="C535" s="10"/>
      <c r="D535" s="10"/>
      <c r="E535" s="10"/>
      <c r="F535" s="10"/>
      <c r="G535" s="10"/>
      <c r="H535" s="10"/>
      <c r="I535" s="163">
        <v>0</v>
      </c>
      <c r="J535" s="163">
        <v>0</v>
      </c>
      <c r="K535" s="163">
        <v>0</v>
      </c>
      <c r="L535" s="163">
        <v>0</v>
      </c>
    </row>
    <row r="536" spans="2:12" ht="12.75">
      <c r="B536" s="167"/>
      <c r="C536" s="219"/>
      <c r="D536" s="219"/>
      <c r="E536" s="170"/>
      <c r="F536" s="170"/>
      <c r="G536" s="170"/>
      <c r="H536" s="170"/>
      <c r="I536" s="163">
        <v>0</v>
      </c>
      <c r="J536" s="163">
        <v>0</v>
      </c>
      <c r="K536" s="163">
        <v>0</v>
      </c>
      <c r="L536" s="163">
        <v>0</v>
      </c>
    </row>
    <row r="537" spans="2:13" ht="12.75">
      <c r="B537" s="167"/>
      <c r="C537" s="170"/>
      <c r="D537" s="170"/>
      <c r="E537" s="170"/>
      <c r="F537" s="170"/>
      <c r="G537" s="170"/>
      <c r="H537" s="170"/>
      <c r="I537" s="163">
        <v>0</v>
      </c>
      <c r="J537" s="163">
        <v>0</v>
      </c>
      <c r="K537" s="163">
        <v>0</v>
      </c>
      <c r="L537" s="163">
        <v>0</v>
      </c>
      <c r="M537" s="215">
        <f>I537*0.15</f>
        <v>0</v>
      </c>
    </row>
    <row r="538" spans="15:16" ht="12.75">
      <c r="O538" s="212">
        <f>SUM(I510:I537)</f>
        <v>41677.299999999996</v>
      </c>
      <c r="P538" s="218">
        <f>P502+O538</f>
        <v>163990.18</v>
      </c>
    </row>
    <row r="539" spans="6:15" ht="14.25">
      <c r="F539" s="154">
        <f>SUM(H510:H539)</f>
        <v>589</v>
      </c>
      <c r="G539" s="154"/>
      <c r="I539" s="134" t="s">
        <v>159</v>
      </c>
      <c r="J539" s="130">
        <f>SUM(H510:I537)</f>
        <v>42266.299999999996</v>
      </c>
      <c r="K539" s="83"/>
      <c r="L539" s="83"/>
      <c r="M539" s="23"/>
      <c r="O539" s="16" t="s">
        <v>89</v>
      </c>
    </row>
    <row r="540" spans="5:15" ht="12.75">
      <c r="E540" s="166" t="s">
        <v>182</v>
      </c>
      <c r="F540" s="166">
        <f>SUM(H440:H538)</f>
        <v>2046.5900000000001</v>
      </c>
      <c r="G540" s="166"/>
      <c r="H540" s="13"/>
      <c r="I540" s="134" t="s">
        <v>160</v>
      </c>
      <c r="J540" s="132">
        <f>SUM(H440:I538)</f>
        <v>166036.77</v>
      </c>
      <c r="K540" s="83"/>
      <c r="L540" s="83"/>
      <c r="M540" s="23"/>
      <c r="O540" s="85">
        <f>SUM(K501:K538)</f>
        <v>6668.3679999999995</v>
      </c>
    </row>
    <row r="542" ht="12.75">
      <c r="K542" s="212">
        <f>SUM(K440:K537)</f>
        <v>26238.428799999998</v>
      </c>
    </row>
    <row r="544" ht="12.75">
      <c r="M544" s="218">
        <f>SUM(M440:M537)</f>
        <v>20093.2425</v>
      </c>
    </row>
    <row r="556" spans="2:15" ht="18">
      <c r="B556" s="1" t="s">
        <v>0</v>
      </c>
      <c r="C556" s="2" t="s">
        <v>1</v>
      </c>
      <c r="D556" s="2"/>
      <c r="E556" s="38" t="s">
        <v>60</v>
      </c>
      <c r="F556" s="2" t="s">
        <v>6</v>
      </c>
      <c r="G556" s="2"/>
      <c r="H556" s="2"/>
      <c r="I556" s="2" t="s">
        <v>2</v>
      </c>
      <c r="J556" s="2" t="s">
        <v>3</v>
      </c>
      <c r="K556" s="2" t="s">
        <v>5</v>
      </c>
      <c r="L556" s="3" t="s">
        <v>4</v>
      </c>
      <c r="M556" s="60" t="s">
        <v>7</v>
      </c>
      <c r="O556" s="11" t="s">
        <v>30</v>
      </c>
    </row>
    <row r="558" spans="1:13" ht="12.75">
      <c r="A558" s="35"/>
      <c r="B558" s="238">
        <v>38747</v>
      </c>
      <c r="C558" s="239" t="s">
        <v>428</v>
      </c>
      <c r="D558" s="239"/>
      <c r="E558" s="239"/>
      <c r="F558" s="239" t="s">
        <v>432</v>
      </c>
      <c r="G558" s="239" t="s">
        <v>435</v>
      </c>
      <c r="H558" s="242"/>
      <c r="I558" s="263">
        <v>10567.26</v>
      </c>
      <c r="J558" s="240"/>
      <c r="K558" s="241">
        <f aca="true" t="shared" si="39" ref="K558:K563">I558*0.16</f>
        <v>1690.7616</v>
      </c>
      <c r="L558" s="241">
        <f aca="true" t="shared" si="40" ref="L558:L563">I558+K558-M558</f>
        <v>10672.9326</v>
      </c>
      <c r="M558" s="261">
        <f>I558*0.15</f>
        <v>1585.089</v>
      </c>
    </row>
    <row r="559" spans="1:13" ht="12.75">
      <c r="A559" s="35"/>
      <c r="B559" s="238">
        <v>38775</v>
      </c>
      <c r="C559" s="239" t="s">
        <v>429</v>
      </c>
      <c r="D559" s="239"/>
      <c r="E559" s="239"/>
      <c r="F559" s="239" t="s">
        <v>433</v>
      </c>
      <c r="G559" s="239" t="s">
        <v>434</v>
      </c>
      <c r="H559" s="242"/>
      <c r="I559" s="263">
        <v>12042.1</v>
      </c>
      <c r="J559" s="239"/>
      <c r="K559" s="241">
        <f t="shared" si="39"/>
        <v>1926.736</v>
      </c>
      <c r="L559" s="241">
        <f t="shared" si="40"/>
        <v>12162.521</v>
      </c>
      <c r="M559" s="261">
        <f>I559*0.15</f>
        <v>1806.315</v>
      </c>
    </row>
    <row r="560" spans="1:13" ht="12.75">
      <c r="A560" s="35"/>
      <c r="B560" s="265">
        <v>38806</v>
      </c>
      <c r="C560" s="242" t="s">
        <v>430</v>
      </c>
      <c r="D560" s="242"/>
      <c r="E560" s="242"/>
      <c r="F560" s="242" t="s">
        <v>431</v>
      </c>
      <c r="G560" s="242" t="s">
        <v>444</v>
      </c>
      <c r="H560" s="242"/>
      <c r="I560" s="264">
        <v>19349.93</v>
      </c>
      <c r="J560" s="240"/>
      <c r="K560" s="241">
        <f t="shared" si="39"/>
        <v>3095.9888</v>
      </c>
      <c r="L560" s="241">
        <f t="shared" si="40"/>
        <v>19543.4293</v>
      </c>
      <c r="M560" s="261">
        <f>I560*0.15</f>
        <v>2902.4895</v>
      </c>
    </row>
    <row r="561" spans="1:13" ht="12.75">
      <c r="A561" s="35"/>
      <c r="B561" s="267">
        <v>38783</v>
      </c>
      <c r="C561" s="268" t="s">
        <v>436</v>
      </c>
      <c r="D561" s="268"/>
      <c r="E561" s="268" t="s">
        <v>437</v>
      </c>
      <c r="F561" s="268" t="s">
        <v>438</v>
      </c>
      <c r="G561" s="268" t="s">
        <v>501</v>
      </c>
      <c r="H561" s="242"/>
      <c r="I561" s="269">
        <v>2100</v>
      </c>
      <c r="J561" s="270"/>
      <c r="K561" s="271">
        <f t="shared" si="39"/>
        <v>336</v>
      </c>
      <c r="L561" s="271">
        <f t="shared" si="40"/>
        <v>2436</v>
      </c>
      <c r="M561" s="266">
        <v>0</v>
      </c>
    </row>
    <row r="562" spans="1:13" ht="12.75">
      <c r="A562" s="35"/>
      <c r="B562" s="267">
        <v>38783</v>
      </c>
      <c r="C562" s="268" t="s">
        <v>440</v>
      </c>
      <c r="D562" s="268"/>
      <c r="E562" s="268" t="s">
        <v>437</v>
      </c>
      <c r="F562" s="268" t="s">
        <v>438</v>
      </c>
      <c r="G562" s="268" t="s">
        <v>439</v>
      </c>
      <c r="H562" s="268"/>
      <c r="I562" s="269">
        <v>195</v>
      </c>
      <c r="J562" s="270"/>
      <c r="K562" s="271">
        <f t="shared" si="39"/>
        <v>31.2</v>
      </c>
      <c r="L562" s="271">
        <f t="shared" si="40"/>
        <v>226.2</v>
      </c>
      <c r="M562" s="272"/>
    </row>
    <row r="563" spans="1:13" ht="12.75">
      <c r="A563" s="35"/>
      <c r="B563" s="265">
        <v>38791</v>
      </c>
      <c r="C563" s="242" t="s">
        <v>441</v>
      </c>
      <c r="D563" s="242"/>
      <c r="E563" s="242" t="s">
        <v>442</v>
      </c>
      <c r="F563" s="242" t="s">
        <v>144</v>
      </c>
      <c r="G563" s="242" t="s">
        <v>443</v>
      </c>
      <c r="H563" s="242"/>
      <c r="I563" s="264">
        <v>1800</v>
      </c>
      <c r="J563" s="240"/>
      <c r="K563" s="241">
        <f t="shared" si="39"/>
        <v>288</v>
      </c>
      <c r="L563" s="241">
        <f t="shared" si="40"/>
        <v>2088</v>
      </c>
      <c r="M563" s="260"/>
    </row>
    <row r="564" spans="1:13" ht="12.75">
      <c r="A564" s="35"/>
      <c r="B564" s="273">
        <v>38826</v>
      </c>
      <c r="C564" s="274"/>
      <c r="D564" s="274"/>
      <c r="E564" s="274" t="s">
        <v>442</v>
      </c>
      <c r="F564" s="274" t="s">
        <v>144</v>
      </c>
      <c r="G564" s="239" t="s">
        <v>443</v>
      </c>
      <c r="H564" s="275">
        <v>1300</v>
      </c>
      <c r="I564" s="242"/>
      <c r="J564" s="274"/>
      <c r="K564" s="274">
        <v>0</v>
      </c>
      <c r="L564" s="274">
        <f>H564+K564-M564</f>
        <v>1300</v>
      </c>
      <c r="M564" s="276"/>
    </row>
    <row r="565" spans="1:13" ht="12.75">
      <c r="A565" s="35"/>
      <c r="B565" s="238"/>
      <c r="C565" s="242"/>
      <c r="D565" s="242"/>
      <c r="E565" s="242"/>
      <c r="F565" s="242"/>
      <c r="G565" s="242"/>
      <c r="H565" s="242"/>
      <c r="I565" s="264">
        <v>0</v>
      </c>
      <c r="J565" s="240"/>
      <c r="K565" s="241">
        <f aca="true" t="shared" si="41" ref="K565:K579">I565*0.16</f>
        <v>0</v>
      </c>
      <c r="L565" s="241">
        <f aca="true" t="shared" si="42" ref="L565:L579">I565+K565-M565</f>
        <v>0</v>
      </c>
      <c r="M565" s="260"/>
    </row>
    <row r="566" spans="1:13" ht="12.75">
      <c r="A566" s="35"/>
      <c r="B566" s="238"/>
      <c r="C566" s="242"/>
      <c r="D566" s="242"/>
      <c r="E566" s="242"/>
      <c r="F566" s="242"/>
      <c r="G566" s="242"/>
      <c r="H566" s="242"/>
      <c r="I566" s="264">
        <v>0</v>
      </c>
      <c r="J566" s="240"/>
      <c r="K566" s="241">
        <f t="shared" si="41"/>
        <v>0</v>
      </c>
      <c r="L566" s="241">
        <f t="shared" si="42"/>
        <v>0</v>
      </c>
      <c r="M566" s="260"/>
    </row>
    <row r="567" spans="1:15" ht="12.75">
      <c r="A567" s="35"/>
      <c r="B567" s="238"/>
      <c r="C567" s="242"/>
      <c r="D567" s="242"/>
      <c r="E567" s="242"/>
      <c r="F567" s="242"/>
      <c r="G567" s="242"/>
      <c r="H567" s="242"/>
      <c r="I567" s="264">
        <v>0</v>
      </c>
      <c r="J567" s="240"/>
      <c r="K567" s="241">
        <f t="shared" si="41"/>
        <v>0</v>
      </c>
      <c r="L567" s="241">
        <f t="shared" si="42"/>
        <v>0</v>
      </c>
      <c r="M567" s="262"/>
      <c r="O567" s="93"/>
    </row>
    <row r="568" spans="1:15" ht="12.75">
      <c r="A568" s="35"/>
      <c r="B568" s="238"/>
      <c r="C568" s="242"/>
      <c r="D568" s="242"/>
      <c r="E568" s="242"/>
      <c r="F568" s="242"/>
      <c r="G568" s="242"/>
      <c r="H568" s="242"/>
      <c r="I568" s="264">
        <v>0</v>
      </c>
      <c r="J568" s="240"/>
      <c r="K568" s="241">
        <f t="shared" si="41"/>
        <v>0</v>
      </c>
      <c r="L568" s="241">
        <f t="shared" si="42"/>
        <v>0</v>
      </c>
      <c r="M568" s="260"/>
      <c r="O568" s="93"/>
    </row>
    <row r="569" spans="1:15" ht="12.75">
      <c r="A569" s="35"/>
      <c r="B569" s="238"/>
      <c r="C569" s="242"/>
      <c r="D569" s="242"/>
      <c r="E569" s="242"/>
      <c r="F569" s="242"/>
      <c r="G569" s="242"/>
      <c r="H569" s="242"/>
      <c r="I569" s="264">
        <v>0</v>
      </c>
      <c r="J569" s="240"/>
      <c r="K569" s="241">
        <f t="shared" si="41"/>
        <v>0</v>
      </c>
      <c r="L569" s="241">
        <f t="shared" si="42"/>
        <v>0</v>
      </c>
      <c r="M569" s="262"/>
      <c r="O569" s="93"/>
    </row>
    <row r="570" spans="1:15" ht="12.75">
      <c r="A570" s="35"/>
      <c r="B570" s="238"/>
      <c r="C570" s="242"/>
      <c r="D570" s="242"/>
      <c r="E570" s="242"/>
      <c r="F570" s="242"/>
      <c r="G570" s="242"/>
      <c r="H570" s="242"/>
      <c r="I570" s="264">
        <v>0</v>
      </c>
      <c r="J570" s="240"/>
      <c r="K570" s="241">
        <f t="shared" si="41"/>
        <v>0</v>
      </c>
      <c r="L570" s="241">
        <f t="shared" si="42"/>
        <v>0</v>
      </c>
      <c r="M570" s="260"/>
      <c r="O570" s="93"/>
    </row>
    <row r="571" spans="1:15" ht="12.75">
      <c r="A571" s="35"/>
      <c r="B571" s="238"/>
      <c r="C571" s="242"/>
      <c r="D571" s="242"/>
      <c r="E571" s="242"/>
      <c r="F571" s="242"/>
      <c r="G571" s="242"/>
      <c r="H571" s="242"/>
      <c r="I571" s="264">
        <v>0</v>
      </c>
      <c r="J571" s="240"/>
      <c r="K571" s="241">
        <f t="shared" si="41"/>
        <v>0</v>
      </c>
      <c r="L571" s="241">
        <f t="shared" si="42"/>
        <v>0</v>
      </c>
      <c r="M571" s="260"/>
      <c r="O571" s="93"/>
    </row>
    <row r="572" spans="1:15" ht="12.75">
      <c r="A572" s="35"/>
      <c r="B572" s="238"/>
      <c r="C572" s="242"/>
      <c r="D572" s="242"/>
      <c r="E572" s="242"/>
      <c r="F572" s="242"/>
      <c r="G572" s="242"/>
      <c r="H572" s="242"/>
      <c r="I572" s="264">
        <v>0</v>
      </c>
      <c r="J572" s="240"/>
      <c r="K572" s="241">
        <f t="shared" si="41"/>
        <v>0</v>
      </c>
      <c r="L572" s="241">
        <f t="shared" si="42"/>
        <v>0</v>
      </c>
      <c r="M572" s="260"/>
      <c r="N572" s="170"/>
      <c r="O572" s="93"/>
    </row>
    <row r="573" spans="1:15" ht="12.75">
      <c r="A573" s="35"/>
      <c r="B573" s="238"/>
      <c r="C573" s="242"/>
      <c r="D573" s="242"/>
      <c r="E573" s="242"/>
      <c r="F573" s="242"/>
      <c r="G573" s="242"/>
      <c r="H573" s="242"/>
      <c r="I573" s="264">
        <v>0</v>
      </c>
      <c r="J573" s="240"/>
      <c r="K573" s="241">
        <f t="shared" si="41"/>
        <v>0</v>
      </c>
      <c r="L573" s="241">
        <f t="shared" si="42"/>
        <v>0</v>
      </c>
      <c r="M573" s="260"/>
      <c r="O573" s="93"/>
    </row>
    <row r="574" spans="1:15" ht="12.75">
      <c r="A574" s="35"/>
      <c r="B574" s="238"/>
      <c r="C574" s="242"/>
      <c r="D574" s="242"/>
      <c r="E574" s="242"/>
      <c r="F574" s="242"/>
      <c r="G574" s="242"/>
      <c r="H574" s="242"/>
      <c r="I574" s="264">
        <v>0</v>
      </c>
      <c r="J574" s="240"/>
      <c r="K574" s="241">
        <f t="shared" si="41"/>
        <v>0</v>
      </c>
      <c r="L574" s="241">
        <f t="shared" si="42"/>
        <v>0</v>
      </c>
      <c r="M574" s="262"/>
      <c r="O574" s="93"/>
    </row>
    <row r="575" spans="1:15" ht="12.75">
      <c r="A575" s="35"/>
      <c r="B575" s="238"/>
      <c r="C575" s="242"/>
      <c r="D575" s="242"/>
      <c r="E575" s="242"/>
      <c r="F575" s="242"/>
      <c r="G575" s="242"/>
      <c r="H575" s="242"/>
      <c r="I575" s="264">
        <v>0</v>
      </c>
      <c r="J575" s="240"/>
      <c r="K575" s="241">
        <f t="shared" si="41"/>
        <v>0</v>
      </c>
      <c r="L575" s="241">
        <f t="shared" si="42"/>
        <v>0</v>
      </c>
      <c r="M575" s="260"/>
      <c r="O575" s="93"/>
    </row>
    <row r="576" spans="1:15" ht="12.75">
      <c r="A576" s="35"/>
      <c r="B576" s="238"/>
      <c r="C576" s="242"/>
      <c r="D576" s="242"/>
      <c r="E576" s="242"/>
      <c r="F576" s="242"/>
      <c r="G576" s="242"/>
      <c r="H576" s="242"/>
      <c r="I576" s="264">
        <v>0</v>
      </c>
      <c r="J576" s="240"/>
      <c r="K576" s="241">
        <f t="shared" si="41"/>
        <v>0</v>
      </c>
      <c r="L576" s="241">
        <f t="shared" si="42"/>
        <v>0</v>
      </c>
      <c r="M576" s="260"/>
      <c r="O576" s="93"/>
    </row>
    <row r="577" spans="1:15" ht="12.75">
      <c r="A577" s="35"/>
      <c r="B577" s="238"/>
      <c r="C577" s="242"/>
      <c r="D577" s="242"/>
      <c r="E577" s="242"/>
      <c r="F577" s="242"/>
      <c r="G577" s="242"/>
      <c r="H577" s="242"/>
      <c r="I577" s="264">
        <v>0</v>
      </c>
      <c r="J577" s="240"/>
      <c r="K577" s="241">
        <f t="shared" si="41"/>
        <v>0</v>
      </c>
      <c r="L577" s="241">
        <f t="shared" si="42"/>
        <v>0</v>
      </c>
      <c r="M577" s="260"/>
      <c r="O577" s="93"/>
    </row>
    <row r="578" spans="1:15" ht="12.75">
      <c r="A578" s="35"/>
      <c r="B578" s="238"/>
      <c r="C578" s="242"/>
      <c r="D578" s="242"/>
      <c r="E578" s="242"/>
      <c r="F578" s="242"/>
      <c r="G578" s="242"/>
      <c r="H578" s="242"/>
      <c r="I578" s="264">
        <v>0</v>
      </c>
      <c r="J578" s="240"/>
      <c r="K578" s="241">
        <f t="shared" si="41"/>
        <v>0</v>
      </c>
      <c r="L578" s="241">
        <f t="shared" si="42"/>
        <v>0</v>
      </c>
      <c r="M578" s="260"/>
      <c r="O578" s="93"/>
    </row>
    <row r="579" spans="1:15" ht="12.75">
      <c r="A579" s="35"/>
      <c r="B579" s="238"/>
      <c r="C579" s="242"/>
      <c r="D579" s="242"/>
      <c r="E579" s="242"/>
      <c r="F579" s="242"/>
      <c r="G579" s="242"/>
      <c r="H579" s="242"/>
      <c r="I579" s="264">
        <v>0</v>
      </c>
      <c r="J579" s="240"/>
      <c r="K579" s="241">
        <f t="shared" si="41"/>
        <v>0</v>
      </c>
      <c r="L579" s="241">
        <f t="shared" si="42"/>
        <v>0</v>
      </c>
      <c r="M579" s="260"/>
      <c r="O579" s="93">
        <f>SUM(I558:I579)</f>
        <v>46054.29</v>
      </c>
    </row>
    <row r="580" spans="2:15" ht="14.25">
      <c r="B580" s="4"/>
      <c r="E580" t="s">
        <v>320</v>
      </c>
      <c r="F580" s="154">
        <f>SUM(H557:H579)</f>
        <v>1300</v>
      </c>
      <c r="G580" s="154"/>
      <c r="I580" s="134" t="s">
        <v>159</v>
      </c>
      <c r="J580" s="130">
        <f>SUM(H558:I579)</f>
        <v>47354.29</v>
      </c>
      <c r="K580" s="83"/>
      <c r="L580" s="83"/>
      <c r="M580" s="23"/>
      <c r="O580" s="16" t="s">
        <v>31</v>
      </c>
    </row>
    <row r="581" spans="2:15" ht="12.75">
      <c r="B581" s="4"/>
      <c r="E581" s="166" t="s">
        <v>182</v>
      </c>
      <c r="F581" s="166">
        <f>SUM(H558:H579)</f>
        <v>1300</v>
      </c>
      <c r="G581" s="166"/>
      <c r="H581" s="13"/>
      <c r="I581" s="134" t="s">
        <v>160</v>
      </c>
      <c r="J581" s="132">
        <f>SUM(H558:I579)</f>
        <v>47354.29</v>
      </c>
      <c r="K581" s="83"/>
      <c r="L581" s="83"/>
      <c r="M581" s="23"/>
      <c r="O581" s="85">
        <f>SUM(K557:K579)</f>
        <v>7368.6864</v>
      </c>
    </row>
    <row r="585" spans="2:13" ht="12.75">
      <c r="B585" s="247">
        <v>38834</v>
      </c>
      <c r="C585" s="246" t="s">
        <v>445</v>
      </c>
      <c r="D585" s="246"/>
      <c r="E585" s="246"/>
      <c r="F585" s="246" t="s">
        <v>446</v>
      </c>
      <c r="G585" s="246" t="s">
        <v>449</v>
      </c>
      <c r="H585" s="246"/>
      <c r="I585" s="243">
        <v>16357.89</v>
      </c>
      <c r="J585" s="243">
        <v>0</v>
      </c>
      <c r="K585" s="241">
        <f aca="true" t="shared" si="43" ref="K585:K590">I585*0.16</f>
        <v>2617.2624</v>
      </c>
      <c r="L585" s="241">
        <f aca="true" t="shared" si="44" ref="L585:L590">I585+K585-M585</f>
        <v>16521.4689</v>
      </c>
      <c r="M585" s="261">
        <f aca="true" t="shared" si="45" ref="M585:M590">I585*0.15</f>
        <v>2453.6834999999996</v>
      </c>
    </row>
    <row r="586" spans="2:13" ht="12.75">
      <c r="B586" s="244">
        <v>38867</v>
      </c>
      <c r="C586" s="244" t="s">
        <v>447</v>
      </c>
      <c r="D586" s="244"/>
      <c r="E586" s="245"/>
      <c r="F586" s="245" t="s">
        <v>448</v>
      </c>
      <c r="G586" s="245" t="s">
        <v>467</v>
      </c>
      <c r="H586" s="245"/>
      <c r="I586" s="243">
        <v>19568.01</v>
      </c>
      <c r="J586" s="280">
        <v>0</v>
      </c>
      <c r="K586" s="243">
        <f t="shared" si="43"/>
        <v>3130.8815999999997</v>
      </c>
      <c r="L586" s="243">
        <f t="shared" si="44"/>
        <v>19763.6901</v>
      </c>
      <c r="M586" s="262">
        <f t="shared" si="45"/>
        <v>2935.2014999999997</v>
      </c>
    </row>
    <row r="587" spans="2:13" ht="12.75">
      <c r="B587" s="244">
        <v>38883</v>
      </c>
      <c r="C587" s="245" t="s">
        <v>450</v>
      </c>
      <c r="D587" s="245"/>
      <c r="E587" s="245" t="s">
        <v>455</v>
      </c>
      <c r="F587" s="245" t="s">
        <v>451</v>
      </c>
      <c r="G587" s="245" t="s">
        <v>452</v>
      </c>
      <c r="H587" s="246"/>
      <c r="I587" s="243">
        <v>300</v>
      </c>
      <c r="J587" s="243">
        <v>0</v>
      </c>
      <c r="K587" s="243">
        <f t="shared" si="43"/>
        <v>48</v>
      </c>
      <c r="L587" s="243">
        <f t="shared" si="44"/>
        <v>348</v>
      </c>
      <c r="M587" s="257"/>
    </row>
    <row r="588" spans="2:13" ht="12.75">
      <c r="B588" s="247">
        <v>38888</v>
      </c>
      <c r="C588" s="246" t="s">
        <v>453</v>
      </c>
      <c r="D588" s="246"/>
      <c r="E588" s="246" t="s">
        <v>454</v>
      </c>
      <c r="F588" s="246" t="s">
        <v>456</v>
      </c>
      <c r="G588" s="246" t="s">
        <v>457</v>
      </c>
      <c r="H588" s="246"/>
      <c r="I588" s="243">
        <v>600</v>
      </c>
      <c r="J588" s="243">
        <v>0</v>
      </c>
      <c r="K588" s="243">
        <f t="shared" si="43"/>
        <v>96</v>
      </c>
      <c r="L588" s="243">
        <f t="shared" si="44"/>
        <v>696</v>
      </c>
      <c r="M588" s="257"/>
    </row>
    <row r="589" spans="2:13" ht="12.75">
      <c r="B589" s="247">
        <v>38888</v>
      </c>
      <c r="C589" s="246" t="s">
        <v>458</v>
      </c>
      <c r="D589" s="246"/>
      <c r="E589" s="246" t="s">
        <v>329</v>
      </c>
      <c r="F589" s="246" t="s">
        <v>415</v>
      </c>
      <c r="G589" s="246" t="s">
        <v>485</v>
      </c>
      <c r="H589" s="246"/>
      <c r="I589" s="243">
        <v>2737.5</v>
      </c>
      <c r="J589" s="243">
        <v>0</v>
      </c>
      <c r="K589" s="243">
        <f t="shared" si="43"/>
        <v>438</v>
      </c>
      <c r="L589" s="243">
        <f t="shared" si="44"/>
        <v>2764.875</v>
      </c>
      <c r="M589" s="286">
        <f t="shared" si="45"/>
        <v>410.625</v>
      </c>
    </row>
    <row r="590" spans="2:13" ht="12.75">
      <c r="B590" s="247">
        <v>38897</v>
      </c>
      <c r="C590" s="246" t="s">
        <v>465</v>
      </c>
      <c r="D590" s="246"/>
      <c r="E590" s="246"/>
      <c r="F590" s="246" t="s">
        <v>466</v>
      </c>
      <c r="G590" s="246" t="s">
        <v>507</v>
      </c>
      <c r="H590" s="246"/>
      <c r="I590" s="243">
        <v>11598.19</v>
      </c>
      <c r="J590" s="243"/>
      <c r="K590" s="243">
        <f t="shared" si="43"/>
        <v>1855.7104000000002</v>
      </c>
      <c r="L590" s="243">
        <f t="shared" si="44"/>
        <v>11714.171900000001</v>
      </c>
      <c r="M590" s="286">
        <f t="shared" si="45"/>
        <v>1739.7285</v>
      </c>
    </row>
    <row r="591" spans="2:13" ht="12.75">
      <c r="B591" s="247"/>
      <c r="C591" s="246"/>
      <c r="D591" s="246"/>
      <c r="E591" s="246"/>
      <c r="F591" s="246"/>
      <c r="G591" s="246"/>
      <c r="H591" s="246"/>
      <c r="I591" s="243"/>
      <c r="J591" s="243">
        <v>0</v>
      </c>
      <c r="K591" s="243">
        <f>I591*16%</f>
        <v>0</v>
      </c>
      <c r="L591" s="243">
        <f>I591+K591</f>
        <v>0</v>
      </c>
      <c r="M591" s="258"/>
    </row>
    <row r="592" spans="2:13" ht="12.75">
      <c r="B592" s="247"/>
      <c r="C592" s="246"/>
      <c r="D592" s="246"/>
      <c r="E592" s="246"/>
      <c r="F592" s="246"/>
      <c r="G592" s="246"/>
      <c r="H592" s="246"/>
      <c r="I592" s="243"/>
      <c r="J592" s="243">
        <v>0</v>
      </c>
      <c r="K592" s="243">
        <v>0</v>
      </c>
      <c r="L592" s="243">
        <v>0</v>
      </c>
      <c r="M592" s="258"/>
    </row>
    <row r="593" spans="2:13" ht="12.75">
      <c r="B593" s="247"/>
      <c r="C593" s="246"/>
      <c r="D593" s="246"/>
      <c r="E593" s="246"/>
      <c r="F593" s="246"/>
      <c r="G593" s="246"/>
      <c r="H593" s="246"/>
      <c r="I593" s="243"/>
      <c r="J593" s="243">
        <v>0</v>
      </c>
      <c r="K593" s="243">
        <f aca="true" t="shared" si="46" ref="K593:K598">I593*0.16</f>
        <v>0</v>
      </c>
      <c r="L593" s="243">
        <f aca="true" t="shared" si="47" ref="L593:L598">I593+K593-M593</f>
        <v>0</v>
      </c>
      <c r="M593" s="257">
        <f aca="true" t="shared" si="48" ref="M593:M598">I593*0.15</f>
        <v>0</v>
      </c>
    </row>
    <row r="594" spans="2:13" ht="12.75">
      <c r="B594" s="247"/>
      <c r="C594" s="246"/>
      <c r="D594" s="246"/>
      <c r="E594" s="246"/>
      <c r="F594" s="246"/>
      <c r="G594" s="246"/>
      <c r="H594" s="246"/>
      <c r="I594" s="243"/>
      <c r="J594" s="243">
        <v>0</v>
      </c>
      <c r="K594" s="243">
        <f t="shared" si="46"/>
        <v>0</v>
      </c>
      <c r="L594" s="243">
        <f t="shared" si="47"/>
        <v>0</v>
      </c>
      <c r="M594" s="257">
        <f t="shared" si="48"/>
        <v>0</v>
      </c>
    </row>
    <row r="595" spans="2:13" ht="12.75">
      <c r="B595" s="247"/>
      <c r="C595" s="246"/>
      <c r="D595" s="246"/>
      <c r="E595" s="246"/>
      <c r="F595" s="246"/>
      <c r="G595" s="246"/>
      <c r="H595" s="246"/>
      <c r="I595" s="243"/>
      <c r="J595" s="243">
        <v>0</v>
      </c>
      <c r="K595" s="243">
        <f t="shared" si="46"/>
        <v>0</v>
      </c>
      <c r="L595" s="243">
        <f t="shared" si="47"/>
        <v>0</v>
      </c>
      <c r="M595" s="257">
        <f t="shared" si="48"/>
        <v>0</v>
      </c>
    </row>
    <row r="596" spans="2:13" ht="12.75">
      <c r="B596" s="247"/>
      <c r="C596" s="246"/>
      <c r="D596" s="246"/>
      <c r="E596" s="246"/>
      <c r="F596" s="246"/>
      <c r="G596" s="246"/>
      <c r="H596" s="246"/>
      <c r="I596" s="243"/>
      <c r="J596" s="243">
        <v>0</v>
      </c>
      <c r="K596" s="243">
        <f t="shared" si="46"/>
        <v>0</v>
      </c>
      <c r="L596" s="243">
        <f t="shared" si="47"/>
        <v>0</v>
      </c>
      <c r="M596" s="257">
        <f t="shared" si="48"/>
        <v>0</v>
      </c>
    </row>
    <row r="597" spans="2:13" ht="12.75">
      <c r="B597" s="247"/>
      <c r="C597" s="246"/>
      <c r="D597" s="246"/>
      <c r="E597" s="246"/>
      <c r="F597" s="246"/>
      <c r="G597" s="246"/>
      <c r="H597" s="246"/>
      <c r="I597" s="243"/>
      <c r="J597" s="243">
        <v>0</v>
      </c>
      <c r="K597" s="243">
        <f t="shared" si="46"/>
        <v>0</v>
      </c>
      <c r="L597" s="243">
        <f t="shared" si="47"/>
        <v>0</v>
      </c>
      <c r="M597" s="257">
        <f t="shared" si="48"/>
        <v>0</v>
      </c>
    </row>
    <row r="598" spans="2:13" ht="12.75">
      <c r="B598" s="247"/>
      <c r="C598" s="246"/>
      <c r="D598" s="246"/>
      <c r="E598" s="246"/>
      <c r="F598" s="246"/>
      <c r="G598" s="246"/>
      <c r="H598" s="246"/>
      <c r="I598" s="243"/>
      <c r="J598" s="243">
        <v>0</v>
      </c>
      <c r="K598" s="243">
        <f t="shared" si="46"/>
        <v>0</v>
      </c>
      <c r="L598" s="243">
        <f t="shared" si="47"/>
        <v>0</v>
      </c>
      <c r="M598" s="257">
        <f t="shared" si="48"/>
        <v>0</v>
      </c>
    </row>
    <row r="599" spans="2:13" ht="12.75">
      <c r="B599" s="247"/>
      <c r="C599" s="246"/>
      <c r="D599" s="246"/>
      <c r="E599" s="246"/>
      <c r="F599" s="246"/>
      <c r="G599" s="246"/>
      <c r="H599" s="246"/>
      <c r="I599" s="243"/>
      <c r="J599" s="243">
        <v>0</v>
      </c>
      <c r="K599" s="243">
        <f>I599*0.16</f>
        <v>0</v>
      </c>
      <c r="L599" s="243">
        <f>I599+K599-M599</f>
        <v>0</v>
      </c>
      <c r="M599" s="257">
        <f>I599*0.15</f>
        <v>0</v>
      </c>
    </row>
    <row r="600" spans="2:13" ht="12.75">
      <c r="B600" s="247"/>
      <c r="C600" s="246"/>
      <c r="D600" s="246"/>
      <c r="E600" s="246"/>
      <c r="F600" s="246"/>
      <c r="G600" s="246"/>
      <c r="H600" s="246"/>
      <c r="I600" s="243"/>
      <c r="J600" s="243">
        <v>0</v>
      </c>
      <c r="K600" s="243">
        <f>I600*0.16</f>
        <v>0</v>
      </c>
      <c r="L600" s="243">
        <f>I600+K600-M600</f>
        <v>0</v>
      </c>
      <c r="M600" s="259"/>
    </row>
    <row r="601" spans="2:13" ht="12.75">
      <c r="B601" s="246"/>
      <c r="C601" s="246"/>
      <c r="D601" s="246"/>
      <c r="E601" s="246"/>
      <c r="F601" s="246"/>
      <c r="G601" s="246"/>
      <c r="H601" s="246"/>
      <c r="I601" s="246"/>
      <c r="J601" s="246"/>
      <c r="K601" s="246"/>
      <c r="L601" s="246"/>
      <c r="M601" s="259"/>
    </row>
    <row r="602" spans="2:13" ht="12.75">
      <c r="B602" s="246"/>
      <c r="C602" s="246"/>
      <c r="D602" s="246"/>
      <c r="E602" s="246"/>
      <c r="F602" s="246"/>
      <c r="G602" s="246"/>
      <c r="H602" s="246"/>
      <c r="I602" s="243"/>
      <c r="J602" s="243">
        <v>0</v>
      </c>
      <c r="K602" s="243">
        <v>0</v>
      </c>
      <c r="L602" s="243">
        <v>0</v>
      </c>
      <c r="M602" s="259"/>
    </row>
    <row r="603" spans="2:13" ht="12.75">
      <c r="B603" s="246"/>
      <c r="C603" s="246"/>
      <c r="D603" s="246"/>
      <c r="E603" s="246"/>
      <c r="F603" s="246"/>
      <c r="G603" s="246"/>
      <c r="H603" s="246"/>
      <c r="I603" s="243"/>
      <c r="J603" s="243">
        <v>0</v>
      </c>
      <c r="K603" s="243">
        <v>0</v>
      </c>
      <c r="L603" s="243">
        <v>0</v>
      </c>
      <c r="M603" s="259"/>
    </row>
    <row r="604" spans="2:13" ht="12.75">
      <c r="B604" s="246"/>
      <c r="C604" s="246"/>
      <c r="D604" s="246"/>
      <c r="E604" s="246"/>
      <c r="F604" s="246"/>
      <c r="G604" s="246"/>
      <c r="H604" s="246"/>
      <c r="I604" s="243"/>
      <c r="J604" s="243">
        <v>0</v>
      </c>
      <c r="K604" s="243">
        <v>0</v>
      </c>
      <c r="L604" s="243">
        <v>0</v>
      </c>
      <c r="M604" s="259"/>
    </row>
    <row r="605" spans="2:13" ht="12.75">
      <c r="B605" s="246"/>
      <c r="C605" s="246"/>
      <c r="D605" s="246"/>
      <c r="E605" s="246"/>
      <c r="F605" s="246"/>
      <c r="G605" s="246"/>
      <c r="H605" s="246"/>
      <c r="I605" s="243"/>
      <c r="J605" s="243">
        <v>0</v>
      </c>
      <c r="K605" s="243">
        <v>0</v>
      </c>
      <c r="L605" s="243">
        <v>0</v>
      </c>
      <c r="M605" s="259"/>
    </row>
    <row r="606" spans="2:13" ht="12.75">
      <c r="B606" s="246"/>
      <c r="C606" s="246"/>
      <c r="D606" s="246"/>
      <c r="E606" s="246"/>
      <c r="F606" s="246"/>
      <c r="G606" s="246"/>
      <c r="H606" s="246"/>
      <c r="I606" s="243"/>
      <c r="J606" s="243">
        <v>0</v>
      </c>
      <c r="K606" s="243">
        <v>0</v>
      </c>
      <c r="L606" s="243">
        <v>0</v>
      </c>
      <c r="M606" s="259"/>
    </row>
    <row r="607" spans="2:13" ht="12.75">
      <c r="B607" s="246"/>
      <c r="C607" s="246"/>
      <c r="D607" s="246"/>
      <c r="E607" s="246"/>
      <c r="F607" s="246"/>
      <c r="G607" s="246"/>
      <c r="H607" s="246"/>
      <c r="I607" s="243"/>
      <c r="J607" s="243">
        <v>0</v>
      </c>
      <c r="K607" s="243">
        <v>0</v>
      </c>
      <c r="L607" s="243">
        <v>0</v>
      </c>
      <c r="M607" s="259"/>
    </row>
    <row r="608" spans="2:13" ht="12.75">
      <c r="B608" s="246"/>
      <c r="C608" s="246"/>
      <c r="D608" s="246"/>
      <c r="E608" s="246"/>
      <c r="F608" s="246"/>
      <c r="G608" s="246"/>
      <c r="H608" s="246"/>
      <c r="I608" s="243"/>
      <c r="J608" s="243">
        <v>0</v>
      </c>
      <c r="K608" s="243">
        <v>0</v>
      </c>
      <c r="L608" s="243">
        <v>0</v>
      </c>
      <c r="M608" s="259"/>
    </row>
    <row r="609" spans="2:13" ht="12.75">
      <c r="B609" s="219"/>
      <c r="C609" s="219"/>
      <c r="D609" s="219"/>
      <c r="E609" s="219"/>
      <c r="F609" s="219"/>
      <c r="G609" s="219"/>
      <c r="H609" s="219"/>
      <c r="I609" s="219"/>
      <c r="J609" s="219"/>
      <c r="K609" s="219"/>
      <c r="L609" s="219"/>
      <c r="M609" s="279"/>
    </row>
    <row r="610" spans="2:13" ht="12.75">
      <c r="B610" s="219"/>
      <c r="C610" s="219"/>
      <c r="D610" s="219"/>
      <c r="E610" s="219"/>
      <c r="F610" s="219"/>
      <c r="G610" s="219"/>
      <c r="H610" s="219"/>
      <c r="I610" s="219"/>
      <c r="J610" s="219"/>
      <c r="K610" s="219"/>
      <c r="L610" s="219"/>
      <c r="M610" s="279"/>
    </row>
    <row r="611" spans="2:13" ht="12.75">
      <c r="B611" s="219"/>
      <c r="C611" s="219"/>
      <c r="D611" s="219"/>
      <c r="E611" s="219"/>
      <c r="F611" s="219"/>
      <c r="G611" s="219"/>
      <c r="H611" s="219"/>
      <c r="I611" s="219"/>
      <c r="J611" s="219"/>
      <c r="K611" s="219"/>
      <c r="L611" s="219"/>
      <c r="M611" s="279"/>
    </row>
    <row r="612" spans="2:13" ht="12.75">
      <c r="B612" s="219"/>
      <c r="C612" s="219"/>
      <c r="D612" s="219"/>
      <c r="E612" s="219"/>
      <c r="F612" s="219"/>
      <c r="G612" s="219"/>
      <c r="H612" s="219"/>
      <c r="I612" s="219"/>
      <c r="J612" s="219"/>
      <c r="K612" s="219"/>
      <c r="L612" s="219"/>
      <c r="M612" s="279"/>
    </row>
    <row r="613" spans="2:13" ht="12.75">
      <c r="B613" s="219"/>
      <c r="C613" s="219"/>
      <c r="D613" s="219"/>
      <c r="E613" s="219"/>
      <c r="F613" s="219"/>
      <c r="G613" s="219"/>
      <c r="H613" s="219"/>
      <c r="I613" s="219"/>
      <c r="J613" s="219"/>
      <c r="K613" s="219"/>
      <c r="L613" s="219"/>
      <c r="M613" s="279"/>
    </row>
    <row r="614" spans="2:13" ht="12.75">
      <c r="B614" s="219"/>
      <c r="C614" s="219"/>
      <c r="D614" s="219"/>
      <c r="E614" s="219"/>
      <c r="F614" s="219"/>
      <c r="G614" s="219"/>
      <c r="H614" s="219"/>
      <c r="I614" s="219"/>
      <c r="J614" s="219"/>
      <c r="K614" s="219"/>
      <c r="L614" s="219"/>
      <c r="M614" s="279"/>
    </row>
    <row r="615" spans="2:13" ht="12.75">
      <c r="B615" s="219"/>
      <c r="C615" s="219"/>
      <c r="D615" s="219"/>
      <c r="E615" s="219"/>
      <c r="F615" s="219"/>
      <c r="G615" s="219"/>
      <c r="H615" s="219"/>
      <c r="I615" s="219"/>
      <c r="J615" s="219"/>
      <c r="K615" s="219"/>
      <c r="L615" s="219"/>
      <c r="M615" s="279"/>
    </row>
    <row r="616" spans="2:16" ht="12.75">
      <c r="B616" s="219"/>
      <c r="C616" s="219"/>
      <c r="D616" s="219"/>
      <c r="E616" s="219"/>
      <c r="F616" s="219"/>
      <c r="G616" s="219"/>
      <c r="H616" s="219"/>
      <c r="I616" s="219"/>
      <c r="J616" s="219"/>
      <c r="K616" s="219"/>
      <c r="L616" s="219"/>
      <c r="M616" s="279"/>
      <c r="O616" s="212">
        <f>SUM(I585:I608)</f>
        <v>51161.59</v>
      </c>
      <c r="P616" s="218">
        <f>O579+O616</f>
        <v>97215.88</v>
      </c>
    </row>
    <row r="617" spans="5:15" ht="14.25">
      <c r="E617" t="s">
        <v>321</v>
      </c>
      <c r="F617" s="154">
        <f>SUM(H585:H616)</f>
        <v>0</v>
      </c>
      <c r="G617" s="154"/>
      <c r="I617" s="134" t="s">
        <v>159</v>
      </c>
      <c r="J617" s="130">
        <f>SUM(H585:I616)</f>
        <v>51161.59</v>
      </c>
      <c r="K617" s="83"/>
      <c r="L617" s="83"/>
      <c r="M617" s="23"/>
      <c r="O617" s="16" t="s">
        <v>32</v>
      </c>
    </row>
    <row r="618" spans="5:15" ht="12.75">
      <c r="E618" s="166" t="s">
        <v>182</v>
      </c>
      <c r="F618" s="166">
        <f>SUM(H558:H616)</f>
        <v>1300</v>
      </c>
      <c r="G618" s="166"/>
      <c r="H618" s="13"/>
      <c r="I618" s="134" t="s">
        <v>160</v>
      </c>
      <c r="J618" s="132">
        <f>SUM(H558:I616)</f>
        <v>98515.88</v>
      </c>
      <c r="K618" s="83"/>
      <c r="L618" s="83"/>
      <c r="M618" s="23"/>
      <c r="O618" s="85">
        <f>SUM(K585:K608)</f>
        <v>8185.8544</v>
      </c>
    </row>
    <row r="623" spans="2:13" ht="12.75">
      <c r="B623" s="287">
        <v>38900</v>
      </c>
      <c r="C623" s="219" t="s">
        <v>459</v>
      </c>
      <c r="D623" s="219"/>
      <c r="E623" s="288" t="s">
        <v>329</v>
      </c>
      <c r="F623" s="288" t="s">
        <v>415</v>
      </c>
      <c r="G623" s="219" t="s">
        <v>485</v>
      </c>
      <c r="H623" s="288"/>
      <c r="I623" s="289">
        <v>2737.5</v>
      </c>
      <c r="J623" s="289">
        <v>0</v>
      </c>
      <c r="K623" s="289">
        <f>I623*0.16</f>
        <v>438</v>
      </c>
      <c r="L623" s="289">
        <f>I623+K623-M623</f>
        <v>2764.875</v>
      </c>
      <c r="M623" s="290">
        <f aca="true" t="shared" si="49" ref="M623:M633">I623*0.15</f>
        <v>410.625</v>
      </c>
    </row>
    <row r="624" spans="2:13" ht="12.75">
      <c r="B624" s="287">
        <v>38901</v>
      </c>
      <c r="C624" s="219" t="s">
        <v>460</v>
      </c>
      <c r="D624" s="219"/>
      <c r="E624" s="288" t="s">
        <v>464</v>
      </c>
      <c r="F624" s="288" t="s">
        <v>462</v>
      </c>
      <c r="G624" s="291" t="s">
        <v>486</v>
      </c>
      <c r="H624" s="288"/>
      <c r="I624" s="289">
        <v>1300</v>
      </c>
      <c r="J624" s="289">
        <v>0</v>
      </c>
      <c r="K624" s="289">
        <f aca="true" t="shared" si="50" ref="K624:K629">I624*0.16</f>
        <v>208</v>
      </c>
      <c r="L624" s="289">
        <f aca="true" t="shared" si="51" ref="L624:L629">I624+K624-M624</f>
        <v>1313</v>
      </c>
      <c r="M624" s="290">
        <f t="shared" si="49"/>
        <v>195</v>
      </c>
    </row>
    <row r="625" spans="2:13" ht="12.75">
      <c r="B625" s="287">
        <v>38901</v>
      </c>
      <c r="C625" s="219" t="s">
        <v>463</v>
      </c>
      <c r="D625" s="219"/>
      <c r="E625" s="288" t="s">
        <v>461</v>
      </c>
      <c r="F625" s="288" t="s">
        <v>462</v>
      </c>
      <c r="G625" s="291" t="s">
        <v>486</v>
      </c>
      <c r="H625" s="288"/>
      <c r="I625" s="289">
        <v>54000</v>
      </c>
      <c r="J625" s="289">
        <v>0</v>
      </c>
      <c r="K625" s="289">
        <f t="shared" si="50"/>
        <v>8640</v>
      </c>
      <c r="L625" s="289">
        <f t="shared" si="51"/>
        <v>54540</v>
      </c>
      <c r="M625" s="290">
        <f t="shared" si="49"/>
        <v>8100</v>
      </c>
    </row>
    <row r="626" spans="2:13" ht="12.75">
      <c r="B626" s="287">
        <v>38905</v>
      </c>
      <c r="C626" s="219" t="s">
        <v>468</v>
      </c>
      <c r="D626" s="219"/>
      <c r="E626" s="288" t="s">
        <v>469</v>
      </c>
      <c r="F626" s="288" t="s">
        <v>415</v>
      </c>
      <c r="G626" s="219" t="s">
        <v>485</v>
      </c>
      <c r="H626" s="288"/>
      <c r="I626" s="289">
        <v>2870.88</v>
      </c>
      <c r="J626" s="289">
        <v>0</v>
      </c>
      <c r="K626" s="289">
        <f t="shared" si="50"/>
        <v>459.3408</v>
      </c>
      <c r="L626" s="289">
        <f t="shared" si="51"/>
        <v>2899.5888</v>
      </c>
      <c r="M626" s="290">
        <f t="shared" si="49"/>
        <v>430.632</v>
      </c>
    </row>
    <row r="627" spans="2:13" ht="12.75">
      <c r="B627" s="287">
        <v>38905</v>
      </c>
      <c r="C627" s="219" t="s">
        <v>470</v>
      </c>
      <c r="D627" s="219"/>
      <c r="E627" s="288" t="s">
        <v>471</v>
      </c>
      <c r="F627" s="288" t="s">
        <v>415</v>
      </c>
      <c r="G627" s="219" t="s">
        <v>485</v>
      </c>
      <c r="H627" s="288"/>
      <c r="I627" s="289">
        <v>3200</v>
      </c>
      <c r="J627" s="289">
        <v>0</v>
      </c>
      <c r="K627" s="289">
        <f t="shared" si="50"/>
        <v>512</v>
      </c>
      <c r="L627" s="289">
        <f t="shared" si="51"/>
        <v>3232</v>
      </c>
      <c r="M627" s="290">
        <f t="shared" si="49"/>
        <v>480</v>
      </c>
    </row>
    <row r="628" spans="2:13" ht="12.75">
      <c r="B628" s="287">
        <v>38905</v>
      </c>
      <c r="C628" s="219" t="s">
        <v>472</v>
      </c>
      <c r="D628" s="219"/>
      <c r="E628" s="288" t="s">
        <v>473</v>
      </c>
      <c r="F628" s="288" t="s">
        <v>474</v>
      </c>
      <c r="G628" s="219" t="s">
        <v>485</v>
      </c>
      <c r="H628" s="288"/>
      <c r="I628" s="289">
        <v>8000</v>
      </c>
      <c r="J628" s="289">
        <v>0</v>
      </c>
      <c r="K628" s="289">
        <f t="shared" si="50"/>
        <v>1280</v>
      </c>
      <c r="L628" s="289">
        <f t="shared" si="51"/>
        <v>8080</v>
      </c>
      <c r="M628" s="290">
        <f t="shared" si="49"/>
        <v>1200</v>
      </c>
    </row>
    <row r="629" spans="2:13" ht="12.75">
      <c r="B629" s="287">
        <v>38905</v>
      </c>
      <c r="C629" s="219" t="s">
        <v>475</v>
      </c>
      <c r="D629" s="219"/>
      <c r="E629" s="288" t="s">
        <v>476</v>
      </c>
      <c r="F629" s="288" t="s">
        <v>474</v>
      </c>
      <c r="G629" s="219" t="s">
        <v>485</v>
      </c>
      <c r="H629" s="288"/>
      <c r="I629" s="289">
        <v>7200</v>
      </c>
      <c r="J629" s="289">
        <v>0</v>
      </c>
      <c r="K629" s="289">
        <f t="shared" si="50"/>
        <v>1152</v>
      </c>
      <c r="L629" s="289">
        <f t="shared" si="51"/>
        <v>7272</v>
      </c>
      <c r="M629" s="290">
        <f t="shared" si="49"/>
        <v>1080</v>
      </c>
    </row>
    <row r="630" spans="2:13" ht="12.75">
      <c r="B630" s="287">
        <v>38905</v>
      </c>
      <c r="C630" s="219" t="s">
        <v>477</v>
      </c>
      <c r="D630" s="219"/>
      <c r="E630" s="288" t="s">
        <v>478</v>
      </c>
      <c r="F630" s="288" t="s">
        <v>474</v>
      </c>
      <c r="G630" s="219" t="s">
        <v>485</v>
      </c>
      <c r="H630" s="288"/>
      <c r="I630" s="289">
        <v>1000</v>
      </c>
      <c r="J630" s="289">
        <v>0</v>
      </c>
      <c r="K630" s="289">
        <f aca="true" t="shared" si="52" ref="K630:K635">I630*0.16</f>
        <v>160</v>
      </c>
      <c r="L630" s="289">
        <f aca="true" t="shared" si="53" ref="L630:L635">I630+K630-M630</f>
        <v>1010</v>
      </c>
      <c r="M630" s="292">
        <f t="shared" si="49"/>
        <v>150</v>
      </c>
    </row>
    <row r="631" spans="2:13" ht="12.75">
      <c r="B631" s="287">
        <v>38905</v>
      </c>
      <c r="C631" s="219" t="s">
        <v>479</v>
      </c>
      <c r="D631" s="219"/>
      <c r="E631" s="288" t="s">
        <v>480</v>
      </c>
      <c r="F631" s="288" t="s">
        <v>474</v>
      </c>
      <c r="G631" s="219" t="s">
        <v>485</v>
      </c>
      <c r="H631" s="288"/>
      <c r="I631" s="289">
        <v>19199</v>
      </c>
      <c r="J631" s="289">
        <v>0</v>
      </c>
      <c r="K631" s="289">
        <f t="shared" si="52"/>
        <v>3071.84</v>
      </c>
      <c r="L631" s="289">
        <f t="shared" si="53"/>
        <v>19390.99</v>
      </c>
      <c r="M631" s="290">
        <f t="shared" si="49"/>
        <v>2879.85</v>
      </c>
    </row>
    <row r="632" spans="2:13" ht="12.75">
      <c r="B632" s="287">
        <v>38905</v>
      </c>
      <c r="C632" s="219" t="s">
        <v>481</v>
      </c>
      <c r="D632" s="219"/>
      <c r="E632" s="288" t="s">
        <v>480</v>
      </c>
      <c r="F632" s="288" t="s">
        <v>474</v>
      </c>
      <c r="G632" s="219" t="s">
        <v>485</v>
      </c>
      <c r="H632" s="288"/>
      <c r="I632" s="289">
        <v>-16319.15</v>
      </c>
      <c r="J632" s="289">
        <v>0</v>
      </c>
      <c r="K632" s="289">
        <f t="shared" si="52"/>
        <v>-2611.064</v>
      </c>
      <c r="L632" s="289">
        <f t="shared" si="53"/>
        <v>-16482.3415</v>
      </c>
      <c r="M632" s="290">
        <f t="shared" si="49"/>
        <v>-2447.8725</v>
      </c>
    </row>
    <row r="633" spans="2:13" ht="12.75">
      <c r="B633" s="287">
        <v>38905</v>
      </c>
      <c r="C633" s="219" t="s">
        <v>482</v>
      </c>
      <c r="D633" s="219"/>
      <c r="E633" s="288" t="s">
        <v>469</v>
      </c>
      <c r="F633" s="288" t="s">
        <v>415</v>
      </c>
      <c r="G633" s="219" t="s">
        <v>485</v>
      </c>
      <c r="H633" s="288"/>
      <c r="I633" s="289">
        <v>1000</v>
      </c>
      <c r="J633" s="289">
        <v>0</v>
      </c>
      <c r="K633" s="289">
        <f t="shared" si="52"/>
        <v>160</v>
      </c>
      <c r="L633" s="289">
        <f t="shared" si="53"/>
        <v>1010</v>
      </c>
      <c r="M633" s="290">
        <f t="shared" si="49"/>
        <v>150</v>
      </c>
    </row>
    <row r="634" spans="2:13" ht="12.75">
      <c r="B634" s="287">
        <v>38918</v>
      </c>
      <c r="C634" s="219" t="s">
        <v>483</v>
      </c>
      <c r="D634" s="219"/>
      <c r="E634" s="288" t="s">
        <v>484</v>
      </c>
      <c r="F634" s="288" t="s">
        <v>415</v>
      </c>
      <c r="G634" s="219" t="s">
        <v>485</v>
      </c>
      <c r="H634" s="288"/>
      <c r="I634" s="289">
        <v>3000</v>
      </c>
      <c r="J634" s="289">
        <v>0</v>
      </c>
      <c r="K634" s="289">
        <f t="shared" si="52"/>
        <v>480</v>
      </c>
      <c r="L634" s="289">
        <f t="shared" si="53"/>
        <v>3030</v>
      </c>
      <c r="M634" s="290">
        <f>I634*0.15</f>
        <v>450</v>
      </c>
    </row>
    <row r="635" spans="2:13" ht="12.75">
      <c r="B635" s="287">
        <v>38989</v>
      </c>
      <c r="C635" s="219" t="s">
        <v>487</v>
      </c>
      <c r="D635" s="219"/>
      <c r="E635" s="219" t="s">
        <v>488</v>
      </c>
      <c r="F635" s="219" t="s">
        <v>489</v>
      </c>
      <c r="G635" s="219" t="s">
        <v>490</v>
      </c>
      <c r="H635" s="219"/>
      <c r="I635" s="220">
        <v>107.76</v>
      </c>
      <c r="J635" s="220">
        <v>0</v>
      </c>
      <c r="K635" s="289">
        <f t="shared" si="52"/>
        <v>17.241600000000002</v>
      </c>
      <c r="L635" s="289">
        <f t="shared" si="53"/>
        <v>125.00160000000001</v>
      </c>
      <c r="M635" s="293"/>
    </row>
    <row r="636" spans="2:13" ht="12.75">
      <c r="B636" s="294">
        <v>38989</v>
      </c>
      <c r="C636" s="295"/>
      <c r="D636" s="295"/>
      <c r="E636" s="295" t="s">
        <v>488</v>
      </c>
      <c r="F636" s="295" t="s">
        <v>489</v>
      </c>
      <c r="G636" s="219" t="s">
        <v>490</v>
      </c>
      <c r="H636" s="296">
        <v>375</v>
      </c>
      <c r="I636" s="169"/>
      <c r="J636" s="296">
        <v>0</v>
      </c>
      <c r="K636" s="296">
        <v>0</v>
      </c>
      <c r="L636" s="296">
        <v>0</v>
      </c>
      <c r="M636" s="297"/>
    </row>
    <row r="637" spans="2:13" ht="12.75">
      <c r="B637" s="287"/>
      <c r="C637" s="219"/>
      <c r="D637" s="219"/>
      <c r="E637" s="219"/>
      <c r="F637" s="219"/>
      <c r="G637" s="219"/>
      <c r="H637" s="219"/>
      <c r="I637" s="220"/>
      <c r="J637" s="220">
        <v>0</v>
      </c>
      <c r="K637" s="220">
        <v>0</v>
      </c>
      <c r="L637" s="220">
        <v>0</v>
      </c>
      <c r="M637" s="293"/>
    </row>
    <row r="638" spans="2:13" ht="12.75">
      <c r="B638" s="287"/>
      <c r="C638" s="219"/>
      <c r="D638" s="219"/>
      <c r="E638" s="219"/>
      <c r="F638" s="219"/>
      <c r="G638" s="219"/>
      <c r="H638" s="219"/>
      <c r="I638" s="220"/>
      <c r="J638" s="220">
        <v>0</v>
      </c>
      <c r="K638" s="220">
        <v>0</v>
      </c>
      <c r="L638" s="220">
        <v>0</v>
      </c>
      <c r="M638" s="293"/>
    </row>
    <row r="639" spans="2:13" ht="12.75">
      <c r="B639" s="287"/>
      <c r="C639" s="219"/>
      <c r="D639" s="219"/>
      <c r="E639" s="219"/>
      <c r="F639" s="219"/>
      <c r="G639" s="219"/>
      <c r="H639" s="219"/>
      <c r="I639" s="220"/>
      <c r="J639" s="220">
        <v>0</v>
      </c>
      <c r="K639" s="220">
        <v>0</v>
      </c>
      <c r="L639" s="220">
        <v>0</v>
      </c>
      <c r="M639" s="298"/>
    </row>
    <row r="640" spans="2:13" ht="12.75">
      <c r="B640" s="287"/>
      <c r="C640" s="219"/>
      <c r="D640" s="219"/>
      <c r="E640" s="219"/>
      <c r="F640" s="219"/>
      <c r="G640" s="219"/>
      <c r="H640" s="219"/>
      <c r="I640" s="220"/>
      <c r="J640" s="220">
        <v>0</v>
      </c>
      <c r="K640" s="220">
        <v>0</v>
      </c>
      <c r="L640" s="220">
        <v>0</v>
      </c>
      <c r="M640" s="279"/>
    </row>
    <row r="641" spans="2:13" ht="12.75">
      <c r="B641" s="287"/>
      <c r="C641" s="219"/>
      <c r="D641" s="219"/>
      <c r="E641" s="219"/>
      <c r="F641" s="219"/>
      <c r="G641" s="219"/>
      <c r="H641" s="219"/>
      <c r="I641" s="220"/>
      <c r="J641" s="220">
        <v>0</v>
      </c>
      <c r="K641" s="220">
        <v>0</v>
      </c>
      <c r="L641" s="220">
        <v>0</v>
      </c>
      <c r="M641" s="279"/>
    </row>
    <row r="642" spans="2:13" ht="12.75">
      <c r="B642" s="287"/>
      <c r="C642" s="219"/>
      <c r="D642" s="219"/>
      <c r="E642" s="219"/>
      <c r="F642" s="219"/>
      <c r="G642" s="219"/>
      <c r="H642" s="219"/>
      <c r="I642" s="220"/>
      <c r="J642" s="220">
        <v>0</v>
      </c>
      <c r="K642" s="220">
        <v>0</v>
      </c>
      <c r="L642" s="220">
        <v>0</v>
      </c>
      <c r="M642" s="279"/>
    </row>
    <row r="643" spans="2:13" ht="12.75">
      <c r="B643" s="287"/>
      <c r="C643" s="219"/>
      <c r="D643" s="219"/>
      <c r="E643" s="219"/>
      <c r="F643" s="219"/>
      <c r="G643" s="219"/>
      <c r="H643" s="219"/>
      <c r="I643" s="220"/>
      <c r="J643" s="220">
        <v>0</v>
      </c>
      <c r="K643" s="220">
        <v>0</v>
      </c>
      <c r="L643" s="220">
        <v>0</v>
      </c>
      <c r="M643" s="279"/>
    </row>
    <row r="644" spans="2:13" ht="12.75">
      <c r="B644" s="287"/>
      <c r="C644" s="219"/>
      <c r="D644" s="219"/>
      <c r="E644" s="219"/>
      <c r="F644" s="219"/>
      <c r="G644" s="219"/>
      <c r="H644" s="219"/>
      <c r="I644" s="220"/>
      <c r="J644" s="220">
        <v>0</v>
      </c>
      <c r="K644" s="220">
        <v>0</v>
      </c>
      <c r="L644" s="220">
        <v>0</v>
      </c>
      <c r="M644" s="293"/>
    </row>
    <row r="645" spans="2:13" ht="12.75">
      <c r="B645" s="248"/>
      <c r="C645" s="248"/>
      <c r="D645" s="248"/>
      <c r="E645" s="248"/>
      <c r="F645" s="248"/>
      <c r="G645" s="248"/>
      <c r="H645" s="248"/>
      <c r="I645" s="249"/>
      <c r="J645" s="249">
        <v>0</v>
      </c>
      <c r="K645" s="249">
        <v>0</v>
      </c>
      <c r="L645" s="249">
        <v>0</v>
      </c>
      <c r="M645" s="256"/>
    </row>
    <row r="646" spans="2:13" ht="12.75">
      <c r="B646" s="248"/>
      <c r="C646" s="248"/>
      <c r="D646" s="248"/>
      <c r="E646" s="248"/>
      <c r="F646" s="248"/>
      <c r="G646" s="248"/>
      <c r="H646" s="248"/>
      <c r="I646" s="249"/>
      <c r="J646" s="249">
        <v>0</v>
      </c>
      <c r="K646" s="249">
        <v>0</v>
      </c>
      <c r="L646" s="249">
        <v>0</v>
      </c>
      <c r="M646" s="256"/>
    </row>
    <row r="647" spans="2:13" ht="12.75">
      <c r="B647" s="248"/>
      <c r="C647" s="248"/>
      <c r="D647" s="248"/>
      <c r="E647" s="248"/>
      <c r="F647" s="248"/>
      <c r="G647" s="248"/>
      <c r="H647" s="248"/>
      <c r="I647" s="248"/>
      <c r="J647" s="248"/>
      <c r="K647" s="248"/>
      <c r="L647" s="248"/>
      <c r="M647" s="256"/>
    </row>
    <row r="648" spans="2:13" ht="12.75">
      <c r="B648" s="248"/>
      <c r="C648" s="248"/>
      <c r="D648" s="248"/>
      <c r="E648" s="248"/>
      <c r="F648" s="248"/>
      <c r="G648" s="248"/>
      <c r="H648" s="248"/>
      <c r="I648" s="248"/>
      <c r="J648" s="248"/>
      <c r="K648" s="248"/>
      <c r="L648" s="248"/>
      <c r="M648" s="256"/>
    </row>
    <row r="649" spans="2:13" ht="12.75">
      <c r="B649" s="248"/>
      <c r="C649" s="248"/>
      <c r="D649" s="248"/>
      <c r="E649" s="248"/>
      <c r="F649" s="248"/>
      <c r="G649" s="248"/>
      <c r="H649" s="248"/>
      <c r="I649" s="248"/>
      <c r="J649" s="248"/>
      <c r="K649" s="248"/>
      <c r="L649" s="248"/>
      <c r="M649" s="256"/>
    </row>
    <row r="650" spans="2:13" ht="12.75">
      <c r="B650" s="248"/>
      <c r="C650" s="248"/>
      <c r="D650" s="248"/>
      <c r="E650" s="248"/>
      <c r="F650" s="248"/>
      <c r="G650" s="248"/>
      <c r="H650" s="248"/>
      <c r="I650" s="248"/>
      <c r="J650" s="248"/>
      <c r="K650" s="248"/>
      <c r="L650" s="248"/>
      <c r="M650" s="256"/>
    </row>
    <row r="651" spans="2:13" ht="12.75">
      <c r="B651" s="248"/>
      <c r="C651" s="248"/>
      <c r="D651" s="248"/>
      <c r="E651" s="248"/>
      <c r="F651" s="248"/>
      <c r="G651" s="248"/>
      <c r="H651" s="248"/>
      <c r="I651" s="248"/>
      <c r="J651" s="248"/>
      <c r="K651" s="248"/>
      <c r="L651" s="248"/>
      <c r="M651" s="256"/>
    </row>
    <row r="652" spans="2:13" ht="12.75">
      <c r="B652" s="248"/>
      <c r="C652" s="248"/>
      <c r="D652" s="248"/>
      <c r="E652" s="248"/>
      <c r="F652" s="248"/>
      <c r="G652" s="248"/>
      <c r="H652" s="248"/>
      <c r="I652" s="248"/>
      <c r="J652" s="248"/>
      <c r="K652" s="248"/>
      <c r="L652" s="248"/>
      <c r="M652" s="256"/>
    </row>
    <row r="653" spans="2:13" ht="12.75">
      <c r="B653" s="248"/>
      <c r="C653" s="248"/>
      <c r="D653" s="248"/>
      <c r="E653" s="248"/>
      <c r="F653" s="248"/>
      <c r="G653" s="248"/>
      <c r="H653" s="248"/>
      <c r="I653" s="248"/>
      <c r="J653" s="248"/>
      <c r="K653" s="248"/>
      <c r="L653" s="248"/>
      <c r="M653" s="256"/>
    </row>
    <row r="654" spans="2:16" ht="12.75">
      <c r="B654" s="248"/>
      <c r="C654" s="248"/>
      <c r="D654" s="248"/>
      <c r="E654" s="248"/>
      <c r="F654" s="248"/>
      <c r="G654" s="248"/>
      <c r="H654" s="248"/>
      <c r="I654" s="248"/>
      <c r="J654" s="248"/>
      <c r="K654" s="248"/>
      <c r="L654" s="248"/>
      <c r="M654" s="256"/>
      <c r="O654" s="212">
        <f>SUM(I623:I654)</f>
        <v>87295.99</v>
      </c>
      <c r="P654" s="218">
        <f>P616+O654</f>
        <v>184511.87</v>
      </c>
    </row>
    <row r="655" spans="6:15" ht="14.25">
      <c r="F655" s="154">
        <f>SUM(H623:H654)</f>
        <v>375</v>
      </c>
      <c r="G655" s="154"/>
      <c r="I655" s="134" t="s">
        <v>159</v>
      </c>
      <c r="J655" s="130">
        <f>SUM(H623:I654)</f>
        <v>87670.99</v>
      </c>
      <c r="K655" s="83"/>
      <c r="L655" s="83"/>
      <c r="M655" s="23"/>
      <c r="O655" s="16" t="s">
        <v>88</v>
      </c>
    </row>
    <row r="656" spans="5:15" ht="12.75">
      <c r="E656" s="166" t="s">
        <v>182</v>
      </c>
      <c r="F656" s="166">
        <f>SUM(H558:H654)</f>
        <v>1675</v>
      </c>
      <c r="G656" s="166"/>
      <c r="H656" s="13"/>
      <c r="I656" s="134" t="s">
        <v>160</v>
      </c>
      <c r="J656" s="132">
        <f>SUM(H558:I654)</f>
        <v>186186.87000000002</v>
      </c>
      <c r="K656" s="83"/>
      <c r="L656" s="83"/>
      <c r="M656" s="23"/>
      <c r="O656" s="85">
        <f>SUM(K623:K654)</f>
        <v>13967.3584</v>
      </c>
    </row>
    <row r="662" spans="2:13" ht="12.75">
      <c r="B662" s="250">
        <v>38994</v>
      </c>
      <c r="C662" s="251" t="s">
        <v>491</v>
      </c>
      <c r="D662" s="251"/>
      <c r="E662" s="251" t="s">
        <v>411</v>
      </c>
      <c r="F662" s="251" t="s">
        <v>492</v>
      </c>
      <c r="G662" s="251" t="s">
        <v>493</v>
      </c>
      <c r="H662" s="251"/>
      <c r="I662" s="252">
        <v>500</v>
      </c>
      <c r="J662" s="252">
        <v>0</v>
      </c>
      <c r="K662" s="252">
        <f>I662*0.16</f>
        <v>80</v>
      </c>
      <c r="L662" s="252">
        <f>I662+K662-M662</f>
        <v>580</v>
      </c>
      <c r="M662" s="253"/>
    </row>
    <row r="663" spans="2:13" ht="12.75">
      <c r="B663" s="250">
        <v>38994</v>
      </c>
      <c r="C663" s="251" t="s">
        <v>494</v>
      </c>
      <c r="D663" s="251"/>
      <c r="E663" s="251" t="s">
        <v>297</v>
      </c>
      <c r="F663" s="251" t="s">
        <v>298</v>
      </c>
      <c r="G663" s="285" t="s">
        <v>439</v>
      </c>
      <c r="H663" s="251"/>
      <c r="I663" s="252">
        <v>242.75</v>
      </c>
      <c r="J663" s="252">
        <v>0</v>
      </c>
      <c r="K663" s="252">
        <f aca="true" t="shared" si="54" ref="K663:K674">I663*0.16</f>
        <v>38.84</v>
      </c>
      <c r="L663" s="252">
        <f aca="true" t="shared" si="55" ref="L663:L674">I663+K663-M663</f>
        <v>281.59000000000003</v>
      </c>
      <c r="M663" s="253"/>
    </row>
    <row r="664" spans="2:13" ht="12.75">
      <c r="B664" s="250">
        <v>38994</v>
      </c>
      <c r="C664" s="251" t="s">
        <v>495</v>
      </c>
      <c r="D664" s="251"/>
      <c r="E664" s="251" t="s">
        <v>297</v>
      </c>
      <c r="F664" s="251" t="s">
        <v>299</v>
      </c>
      <c r="G664" s="285" t="s">
        <v>439</v>
      </c>
      <c r="H664" s="251"/>
      <c r="I664" s="252">
        <v>242.75</v>
      </c>
      <c r="J664" s="252">
        <v>0</v>
      </c>
      <c r="K664" s="252">
        <f t="shared" si="54"/>
        <v>38.84</v>
      </c>
      <c r="L664" s="252">
        <f t="shared" si="55"/>
        <v>281.59000000000003</v>
      </c>
      <c r="M664" s="253"/>
    </row>
    <row r="665" spans="2:13" ht="12.75">
      <c r="B665" s="282">
        <v>38994</v>
      </c>
      <c r="C665" s="283"/>
      <c r="D665" s="283"/>
      <c r="E665" s="283" t="s">
        <v>297</v>
      </c>
      <c r="F665" s="283" t="s">
        <v>298</v>
      </c>
      <c r="G665" s="285" t="s">
        <v>439</v>
      </c>
      <c r="H665" s="283">
        <v>261.5</v>
      </c>
      <c r="I665" s="284"/>
      <c r="J665" s="284">
        <v>0</v>
      </c>
      <c r="K665" s="284">
        <f t="shared" si="54"/>
        <v>0</v>
      </c>
      <c r="L665" s="284">
        <f t="shared" si="55"/>
        <v>0</v>
      </c>
      <c r="M665" s="253"/>
    </row>
    <row r="666" spans="2:13" ht="12.75">
      <c r="B666" s="282">
        <v>38994</v>
      </c>
      <c r="C666" s="283"/>
      <c r="D666" s="283"/>
      <c r="E666" s="283" t="s">
        <v>297</v>
      </c>
      <c r="F666" s="283" t="s">
        <v>299</v>
      </c>
      <c r="G666" s="285" t="s">
        <v>439</v>
      </c>
      <c r="H666" s="283">
        <v>261.5</v>
      </c>
      <c r="I666" s="284"/>
      <c r="J666" s="284">
        <v>0</v>
      </c>
      <c r="K666" s="284">
        <f t="shared" si="54"/>
        <v>0</v>
      </c>
      <c r="L666" s="284">
        <f t="shared" si="55"/>
        <v>0</v>
      </c>
      <c r="M666" s="253"/>
    </row>
    <row r="667" spans="2:13" ht="12.75">
      <c r="B667" s="250">
        <v>38979</v>
      </c>
      <c r="C667" s="251"/>
      <c r="D667" s="251" t="s">
        <v>496</v>
      </c>
      <c r="E667" s="251" t="s">
        <v>273</v>
      </c>
      <c r="F667" s="251" t="s">
        <v>497</v>
      </c>
      <c r="G667" s="285" t="s">
        <v>439</v>
      </c>
      <c r="H667" s="251"/>
      <c r="I667" s="252">
        <v>1225</v>
      </c>
      <c r="J667" s="252">
        <v>0</v>
      </c>
      <c r="K667" s="252">
        <f t="shared" si="54"/>
        <v>196</v>
      </c>
      <c r="L667" s="252">
        <f t="shared" si="55"/>
        <v>1421</v>
      </c>
      <c r="M667" s="253"/>
    </row>
    <row r="668" spans="2:13" ht="12.75">
      <c r="B668" s="250">
        <v>38918</v>
      </c>
      <c r="C668" s="251"/>
      <c r="D668" s="251" t="s">
        <v>498</v>
      </c>
      <c r="E668" s="251" t="s">
        <v>499</v>
      </c>
      <c r="F668" s="251" t="s">
        <v>500</v>
      </c>
      <c r="G668" s="251" t="s">
        <v>509</v>
      </c>
      <c r="H668" s="251"/>
      <c r="I668" s="252">
        <v>300</v>
      </c>
      <c r="J668" s="252">
        <v>0</v>
      </c>
      <c r="K668" s="252">
        <f t="shared" si="54"/>
        <v>48</v>
      </c>
      <c r="L668" s="252">
        <f t="shared" si="55"/>
        <v>348</v>
      </c>
      <c r="M668" s="253"/>
    </row>
    <row r="669" spans="2:13" ht="12.75">
      <c r="B669" s="250">
        <v>39007</v>
      </c>
      <c r="C669" s="251" t="s">
        <v>502</v>
      </c>
      <c r="D669" s="251" t="s">
        <v>511</v>
      </c>
      <c r="E669" s="251" t="s">
        <v>503</v>
      </c>
      <c r="F669" s="251" t="s">
        <v>504</v>
      </c>
      <c r="G669" s="251" t="s">
        <v>505</v>
      </c>
      <c r="H669" s="251"/>
      <c r="I669" s="252">
        <v>395</v>
      </c>
      <c r="J669" s="252">
        <v>0</v>
      </c>
      <c r="K669" s="252">
        <f t="shared" si="54"/>
        <v>63.2</v>
      </c>
      <c r="L669" s="252">
        <f t="shared" si="55"/>
        <v>458.2</v>
      </c>
      <c r="M669" s="253"/>
    </row>
    <row r="670" spans="2:13" ht="12.75">
      <c r="B670" s="250">
        <v>39008</v>
      </c>
      <c r="C670" s="251" t="s">
        <v>506</v>
      </c>
      <c r="D670" s="251"/>
      <c r="E670" s="251"/>
      <c r="F670" s="251" t="s">
        <v>418</v>
      </c>
      <c r="G670" s="251" t="s">
        <v>508</v>
      </c>
      <c r="H670" s="251"/>
      <c r="I670" s="252">
        <v>1344.3</v>
      </c>
      <c r="J670" s="252">
        <v>0</v>
      </c>
      <c r="K670" s="252">
        <f t="shared" si="54"/>
        <v>215.088</v>
      </c>
      <c r="L670" s="252">
        <f t="shared" si="55"/>
        <v>1357.743</v>
      </c>
      <c r="M670" s="281">
        <f>I670*0.15</f>
        <v>201.64499999999998</v>
      </c>
    </row>
    <row r="671" spans="2:13" ht="12.75">
      <c r="B671" s="250">
        <v>39078</v>
      </c>
      <c r="C671" s="251"/>
      <c r="D671" s="251" t="s">
        <v>510</v>
      </c>
      <c r="E671" s="251" t="s">
        <v>499</v>
      </c>
      <c r="F671" s="251" t="s">
        <v>500</v>
      </c>
      <c r="G671" s="285" t="s">
        <v>439</v>
      </c>
      <c r="H671" s="251"/>
      <c r="I671" s="252">
        <v>150</v>
      </c>
      <c r="J671" s="252">
        <v>0</v>
      </c>
      <c r="K671" s="252">
        <f t="shared" si="54"/>
        <v>24</v>
      </c>
      <c r="L671" s="252">
        <f t="shared" si="55"/>
        <v>174</v>
      </c>
      <c r="M671" s="253"/>
    </row>
    <row r="672" spans="2:13" ht="12.75">
      <c r="B672" s="250"/>
      <c r="C672" s="251"/>
      <c r="D672" s="251"/>
      <c r="E672" s="251"/>
      <c r="F672" s="251"/>
      <c r="G672" s="251"/>
      <c r="H672" s="251"/>
      <c r="I672" s="252"/>
      <c r="J672" s="252">
        <v>0</v>
      </c>
      <c r="K672" s="252">
        <f t="shared" si="54"/>
        <v>0</v>
      </c>
      <c r="L672" s="252">
        <f t="shared" si="55"/>
        <v>0</v>
      </c>
      <c r="M672" s="254">
        <f>I672*0.15</f>
        <v>0</v>
      </c>
    </row>
    <row r="673" spans="2:13" ht="12.75">
      <c r="B673" s="250"/>
      <c r="C673" s="251"/>
      <c r="D673" s="251"/>
      <c r="E673" s="251"/>
      <c r="F673" s="251"/>
      <c r="G673" s="251"/>
      <c r="H673" s="251"/>
      <c r="I673" s="252"/>
      <c r="J673" s="252">
        <v>0</v>
      </c>
      <c r="K673" s="252">
        <f t="shared" si="54"/>
        <v>0</v>
      </c>
      <c r="L673" s="252">
        <f t="shared" si="55"/>
        <v>0</v>
      </c>
      <c r="M673" s="254">
        <f>I673*0.15</f>
        <v>0</v>
      </c>
    </row>
    <row r="674" spans="2:13" ht="12.75">
      <c r="B674" s="250"/>
      <c r="C674" s="251"/>
      <c r="D674" s="251"/>
      <c r="E674" s="251"/>
      <c r="F674" s="251"/>
      <c r="G674" s="251"/>
      <c r="H674" s="251"/>
      <c r="I674" s="252"/>
      <c r="J674" s="252">
        <v>0</v>
      </c>
      <c r="K674" s="252">
        <f t="shared" si="54"/>
        <v>0</v>
      </c>
      <c r="L674" s="252">
        <f t="shared" si="55"/>
        <v>0</v>
      </c>
      <c r="M674" s="254">
        <f>I674*0.15</f>
        <v>0</v>
      </c>
    </row>
    <row r="675" spans="2:13" ht="12.75">
      <c r="B675" s="250"/>
      <c r="C675" s="251"/>
      <c r="D675" s="251"/>
      <c r="E675" s="251"/>
      <c r="F675" s="251"/>
      <c r="G675" s="251"/>
      <c r="H675" s="251"/>
      <c r="I675" s="252"/>
      <c r="J675" s="252">
        <v>0</v>
      </c>
      <c r="K675" s="252">
        <v>0</v>
      </c>
      <c r="L675" s="252">
        <v>0</v>
      </c>
      <c r="M675" s="253"/>
    </row>
    <row r="676" spans="2:13" ht="12.75">
      <c r="B676" s="250"/>
      <c r="C676" s="251"/>
      <c r="D676" s="251"/>
      <c r="E676" s="251"/>
      <c r="F676" s="251"/>
      <c r="G676" s="251"/>
      <c r="H676" s="251"/>
      <c r="I676" s="252"/>
      <c r="J676" s="252">
        <v>0</v>
      </c>
      <c r="K676" s="252">
        <v>0</v>
      </c>
      <c r="L676" s="252">
        <v>0</v>
      </c>
      <c r="M676" s="255"/>
    </row>
    <row r="677" spans="2:16" ht="12.75">
      <c r="B677" s="251"/>
      <c r="C677" s="251"/>
      <c r="D677" s="251"/>
      <c r="E677" s="251"/>
      <c r="F677" s="251"/>
      <c r="G677" s="251"/>
      <c r="H677" s="251"/>
      <c r="I677" s="251"/>
      <c r="J677" s="251"/>
      <c r="K677" s="251"/>
      <c r="L677" s="251"/>
      <c r="M677" s="253"/>
      <c r="O677" s="212">
        <f>SUM(I662:I676)</f>
        <v>4399.8</v>
      </c>
      <c r="P677" s="218">
        <f>P654+O677</f>
        <v>188911.66999999998</v>
      </c>
    </row>
    <row r="678" spans="6:15" ht="14.25">
      <c r="F678" s="154">
        <f>SUM(H662:H677)</f>
        <v>523</v>
      </c>
      <c r="G678" s="154"/>
      <c r="I678" s="134" t="s">
        <v>159</v>
      </c>
      <c r="J678" s="130">
        <f>SUM(H662:I677)</f>
        <v>4922.8</v>
      </c>
      <c r="K678" s="83"/>
      <c r="L678" s="83"/>
      <c r="M678" s="23"/>
      <c r="O678" s="16" t="s">
        <v>89</v>
      </c>
    </row>
    <row r="679" spans="5:15" ht="12.75">
      <c r="E679" s="166" t="s">
        <v>182</v>
      </c>
      <c r="F679" s="166">
        <f>SUM(H558:H677)</f>
        <v>2198</v>
      </c>
      <c r="G679" s="166"/>
      <c r="H679" s="13"/>
      <c r="I679" s="134" t="s">
        <v>160</v>
      </c>
      <c r="J679" s="132">
        <f>SUM(H558:I677)</f>
        <v>191109.67</v>
      </c>
      <c r="K679" s="83"/>
      <c r="L679" s="83"/>
      <c r="M679" s="23"/>
      <c r="O679" s="85">
        <f>SUM(K662:K677)</f>
        <v>703.968</v>
      </c>
    </row>
    <row r="681" ht="12.75">
      <c r="K681" s="212">
        <f>SUM(K558:K676)</f>
        <v>30225.867200000004</v>
      </c>
    </row>
    <row r="683" ht="12.75">
      <c r="M683" s="218">
        <f>SUM(M558:M676)</f>
        <v>27113.011499999997</v>
      </c>
    </row>
  </sheetData>
  <conditionalFormatting sqref="O386 O422 O504 O540 O656 O679">
    <cfRule type="cellIs" priority="1" dxfId="0" operator="equal" stopIfTrue="1">
      <formula>$O$384*0.16</formula>
    </cfRule>
  </conditionalFormatting>
  <printOptions gridLines="1"/>
  <pageMargins left="0.75" right="0.75" top="1" bottom="1" header="0" footer="0"/>
  <pageSetup fitToHeight="1" fitToWidth="1" horizontalDpi="600" verticalDpi="600" orientation="landscape" paperSize="9" scale="10" r:id="rId2"/>
  <headerFooter alignWithMargins="0">
    <oddFooter>&amp;L&amp;Bcps - estudios de arquitectura Confidencial&amp;B&amp;C&amp;D&amp;RPágina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workbookViewId="0" topLeftCell="A1">
      <selection activeCell="F12" sqref="F12"/>
    </sheetView>
  </sheetViews>
  <sheetFormatPr defaultColWidth="11.421875" defaultRowHeight="12.75"/>
  <sheetData>
    <row r="1" spans="6:10" ht="12.75">
      <c r="F1" t="s">
        <v>121</v>
      </c>
      <c r="H1" t="s">
        <v>122</v>
      </c>
      <c r="I1" t="s">
        <v>123</v>
      </c>
      <c r="J1" t="s">
        <v>124</v>
      </c>
    </row>
    <row r="2" spans="1:10" ht="12.75">
      <c r="A2" s="27">
        <v>36951</v>
      </c>
      <c r="B2" s="12" t="s">
        <v>28</v>
      </c>
      <c r="C2" s="12" t="s">
        <v>65</v>
      </c>
      <c r="D2" s="12" t="s">
        <v>29</v>
      </c>
      <c r="E2" s="12"/>
      <c r="F2" s="21">
        <v>750000</v>
      </c>
      <c r="G2" s="21"/>
      <c r="H2" s="21">
        <f aca="true" t="shared" si="0" ref="H2:H10">F2*0.16</f>
        <v>120000</v>
      </c>
      <c r="I2" s="21">
        <f>F2+H2-J2</f>
        <v>735000</v>
      </c>
      <c r="J2" s="22">
        <f>F2*0.18</f>
        <v>135000</v>
      </c>
    </row>
    <row r="3" spans="1:10" ht="12.75">
      <c r="A3" s="54">
        <v>37060</v>
      </c>
      <c r="B3" s="39" t="s">
        <v>81</v>
      </c>
      <c r="C3" s="39" t="s">
        <v>28</v>
      </c>
      <c r="D3" s="39" t="s">
        <v>82</v>
      </c>
      <c r="E3" s="39"/>
      <c r="F3" s="23">
        <v>685000</v>
      </c>
      <c r="G3" s="23"/>
      <c r="H3" s="23">
        <f t="shared" si="0"/>
        <v>109600</v>
      </c>
      <c r="I3" s="26">
        <f>F3+H3-J3</f>
        <v>671300</v>
      </c>
      <c r="J3" s="18">
        <f>F3*0.18</f>
        <v>123300</v>
      </c>
    </row>
    <row r="4" spans="1:10" ht="12.75">
      <c r="A4" s="54">
        <v>37060</v>
      </c>
      <c r="B4" s="13" t="s">
        <v>84</v>
      </c>
      <c r="C4" s="13" t="s">
        <v>85</v>
      </c>
      <c r="D4" s="13" t="s">
        <v>82</v>
      </c>
      <c r="E4" s="13"/>
      <c r="F4" s="23">
        <v>950000</v>
      </c>
      <c r="G4" s="23"/>
      <c r="H4" s="23">
        <f t="shared" si="0"/>
        <v>152000</v>
      </c>
      <c r="I4" s="26">
        <f>F4+H4-J4</f>
        <v>931000</v>
      </c>
      <c r="J4" s="18">
        <f>F4*0.18</f>
        <v>171000</v>
      </c>
    </row>
    <row r="5" spans="1:10" ht="12.75">
      <c r="A5" s="47">
        <v>37106</v>
      </c>
      <c r="B5" s="12" t="s">
        <v>86</v>
      </c>
      <c r="C5" s="12" t="s">
        <v>87</v>
      </c>
      <c r="D5" s="12" t="s">
        <v>59</v>
      </c>
      <c r="E5" s="12"/>
      <c r="F5" s="21">
        <v>407509</v>
      </c>
      <c r="G5" s="21"/>
      <c r="H5" s="21">
        <f t="shared" si="0"/>
        <v>65201.44</v>
      </c>
      <c r="I5" s="48">
        <v>399358</v>
      </c>
      <c r="J5" s="22">
        <v>73351</v>
      </c>
    </row>
    <row r="6" spans="1:10" ht="12.75">
      <c r="A6" s="57">
        <v>37058</v>
      </c>
      <c r="B6" s="39" t="s">
        <v>75</v>
      </c>
      <c r="C6" s="39" t="s">
        <v>76</v>
      </c>
      <c r="D6" s="39" t="s">
        <v>59</v>
      </c>
      <c r="E6" s="39"/>
      <c r="F6" s="26">
        <v>40000</v>
      </c>
      <c r="G6" s="26"/>
      <c r="H6" s="23">
        <f t="shared" si="0"/>
        <v>6400</v>
      </c>
      <c r="I6" s="26">
        <f>F6+H6-J6</f>
        <v>39200</v>
      </c>
      <c r="J6" s="18">
        <f>F6*0.18</f>
        <v>7200</v>
      </c>
    </row>
    <row r="7" spans="1:10" ht="12.75">
      <c r="A7" s="57">
        <v>37058</v>
      </c>
      <c r="B7" s="39" t="s">
        <v>78</v>
      </c>
      <c r="C7" s="39" t="s">
        <v>79</v>
      </c>
      <c r="D7" s="13" t="s">
        <v>59</v>
      </c>
      <c r="E7" s="39"/>
      <c r="F7" s="26">
        <v>500000</v>
      </c>
      <c r="G7" s="26"/>
      <c r="H7" s="23">
        <f t="shared" si="0"/>
        <v>80000</v>
      </c>
      <c r="I7" s="26">
        <f>F7+H7-J7</f>
        <v>490000</v>
      </c>
      <c r="J7" s="18">
        <f>F7*0.18</f>
        <v>90000</v>
      </c>
    </row>
    <row r="8" spans="1:10" ht="12.75">
      <c r="A8" s="54">
        <v>37229</v>
      </c>
      <c r="B8" s="35" t="s">
        <v>104</v>
      </c>
      <c r="C8" s="35" t="s">
        <v>61</v>
      </c>
      <c r="D8" s="35" t="s">
        <v>59</v>
      </c>
      <c r="E8" s="13"/>
      <c r="F8" s="23">
        <v>15000</v>
      </c>
      <c r="G8" s="23"/>
      <c r="H8" s="23">
        <f t="shared" si="0"/>
        <v>2400</v>
      </c>
      <c r="I8" s="26">
        <f>F8+H8-J8</f>
        <v>14700</v>
      </c>
      <c r="J8" s="18">
        <f>F8*0.18</f>
        <v>2700</v>
      </c>
    </row>
    <row r="9" spans="1:10" ht="12.75">
      <c r="A9" s="55">
        <v>37229</v>
      </c>
      <c r="B9" s="15" t="s">
        <v>105</v>
      </c>
      <c r="C9" s="15" t="s">
        <v>61</v>
      </c>
      <c r="D9" s="15" t="s">
        <v>59</v>
      </c>
      <c r="E9" s="15"/>
      <c r="F9" s="25">
        <v>15000</v>
      </c>
      <c r="G9" s="25"/>
      <c r="H9" s="25">
        <f t="shared" si="0"/>
        <v>2400</v>
      </c>
      <c r="I9" s="56">
        <f>F9+H9-J9</f>
        <v>14700</v>
      </c>
      <c r="J9" s="19">
        <f>F9*0.18</f>
        <v>2700</v>
      </c>
    </row>
    <row r="10" spans="1:10" ht="12.75">
      <c r="A10" s="4">
        <v>37254</v>
      </c>
      <c r="B10" s="35" t="s">
        <v>106</v>
      </c>
      <c r="C10" s="35" t="s">
        <v>107</v>
      </c>
      <c r="D10" s="35" t="s">
        <v>108</v>
      </c>
      <c r="F10" s="6">
        <v>500000</v>
      </c>
      <c r="G10" s="6"/>
      <c r="H10" s="23">
        <f t="shared" si="0"/>
        <v>80000</v>
      </c>
      <c r="I10" s="26">
        <f>F10+H10-J10</f>
        <v>580000</v>
      </c>
      <c r="J10" s="23">
        <v>0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2007-01-09T15:43:26Z</cp:lastPrinted>
  <dcterms:created xsi:type="dcterms:W3CDTF">2000-05-12T12:07:15Z</dcterms:created>
  <dcterms:modified xsi:type="dcterms:W3CDTF">2007-01-09T15:53:22Z</dcterms:modified>
  <cp:category/>
  <cp:version/>
  <cp:contentType/>
  <cp:contentStatus/>
</cp:coreProperties>
</file>